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1ST QTR 2012-PL-BS" sheetId="1" r:id="rId1"/>
    <sheet name="1ST QTR 2012-CE" sheetId="2" r:id="rId2"/>
    <sheet name="1ST QTR 2012-CFS" sheetId="3" r:id="rId3"/>
  </sheets>
  <externalReferences>
    <externalReference r:id="rId6"/>
    <externalReference r:id="rId7"/>
  </externalReferences>
  <definedNames>
    <definedName name="_xlnm.Print_Area" localSheetId="1">'1ST QTR 2012-CE'!$A$1:$N$40</definedName>
    <definedName name="_xlnm.Print_Area" localSheetId="2">'1ST QTR 2012-CFS'!$A$1:$I$59</definedName>
    <definedName name="_xlnm.Print_Area" localSheetId="0">'1ST QTR 2012-PL-BS'!$A$1:$O$108</definedName>
  </definedNames>
  <calcPr fullCalcOnLoad="1"/>
</workbook>
</file>

<file path=xl/sharedStrings.xml><?xml version="1.0" encoding="utf-8"?>
<sst xmlns="http://schemas.openxmlformats.org/spreadsheetml/2006/main" count="197" uniqueCount="149">
  <si>
    <t>Current</t>
  </si>
  <si>
    <t>Quarter</t>
  </si>
  <si>
    <t>RM'000</t>
  </si>
  <si>
    <t>(i)</t>
  </si>
  <si>
    <t>(ii)</t>
  </si>
  <si>
    <t>Revenue</t>
  </si>
  <si>
    <t>Property, plant &amp; equipment</t>
  </si>
  <si>
    <t>Taxation</t>
  </si>
  <si>
    <t>Cost of sales</t>
  </si>
  <si>
    <t>Gross Profit</t>
  </si>
  <si>
    <t>Pre-acquisition profit</t>
  </si>
  <si>
    <t xml:space="preserve">Share </t>
  </si>
  <si>
    <t>Revaluation</t>
  </si>
  <si>
    <t>Capital</t>
  </si>
  <si>
    <t>Reserve</t>
  </si>
  <si>
    <t>Total</t>
  </si>
  <si>
    <t>Premium</t>
  </si>
  <si>
    <t xml:space="preserve">Retained </t>
  </si>
  <si>
    <t xml:space="preserve">Property </t>
  </si>
  <si>
    <t xml:space="preserve">Exchange </t>
  </si>
  <si>
    <t>Fluctuation</t>
  </si>
  <si>
    <t>Profits</t>
  </si>
  <si>
    <t>Cash and cash equivalents at beginning of period</t>
  </si>
  <si>
    <t xml:space="preserve">As at </t>
  </si>
  <si>
    <t>Cash and cash equivalents</t>
  </si>
  <si>
    <t xml:space="preserve">Profit before taxation </t>
  </si>
  <si>
    <t>Adjustments for non-cashflow :-</t>
  </si>
  <si>
    <t>Non-cash items</t>
  </si>
  <si>
    <t>Tax paid</t>
  </si>
  <si>
    <t>Non-operating items</t>
  </si>
  <si>
    <t>Borrowings</t>
  </si>
  <si>
    <t>Changes in working capital</t>
  </si>
  <si>
    <t>Investing Activities</t>
  </si>
  <si>
    <t>Financing Activities</t>
  </si>
  <si>
    <t>KEN HOLDINGS BERHAD</t>
  </si>
  <si>
    <t>(Company No. 106173-M)</t>
  </si>
  <si>
    <t>UNAUDITED CONDENSED CONSOLIDATED STATEMENT OF CHANGES IN EQUITY</t>
  </si>
  <si>
    <t>Interest paid</t>
  </si>
  <si>
    <t>Inventories</t>
  </si>
  <si>
    <t>Land held for development</t>
  </si>
  <si>
    <t>Effect of exchange rate</t>
  </si>
  <si>
    <t>Cash and cash equivalents at end of period</t>
  </si>
  <si>
    <t xml:space="preserve">Diluted earnings per </t>
  </si>
  <si>
    <t>Dividend paid</t>
  </si>
  <si>
    <t>Property development costs</t>
  </si>
  <si>
    <t>Share issue expenses</t>
  </si>
  <si>
    <t xml:space="preserve">Property, plant and equipment </t>
  </si>
  <si>
    <t>Interest received</t>
  </si>
  <si>
    <t>Advances from minority shareholders</t>
  </si>
  <si>
    <t>Equity investment</t>
  </si>
  <si>
    <t>N/A</t>
  </si>
  <si>
    <t>Individual Quarter</t>
  </si>
  <si>
    <t>Cumulative Quarter</t>
  </si>
  <si>
    <t xml:space="preserve">Year </t>
  </si>
  <si>
    <t>Preceding Year</t>
  </si>
  <si>
    <t>Corresponding</t>
  </si>
  <si>
    <t>Year</t>
  </si>
  <si>
    <t>To Date</t>
  </si>
  <si>
    <t>Current Year</t>
  </si>
  <si>
    <t>Corresponding Period</t>
  </si>
  <si>
    <t xml:space="preserve">QUARTERLY REPORT ON CONSOLIDATED RESULTS FOR THE </t>
  </si>
  <si>
    <t>Share capital</t>
  </si>
  <si>
    <t>Investment properties</t>
  </si>
  <si>
    <t>Net assets per share (RM)</t>
  </si>
  <si>
    <t xml:space="preserve">Period </t>
  </si>
  <si>
    <t>Minority interest</t>
  </si>
  <si>
    <t>Profit for the period</t>
  </si>
  <si>
    <t>Attributable to:</t>
  </si>
  <si>
    <t>(The Unaudited Condensed Consolidated Statement of Changes in Equity should be read in conjunction with the Audited</t>
  </si>
  <si>
    <t>Non-current assets</t>
  </si>
  <si>
    <t>Current assets</t>
  </si>
  <si>
    <t>Other investments</t>
  </si>
  <si>
    <t>Profit before tax</t>
  </si>
  <si>
    <t>Equity holders of the parent</t>
  </si>
  <si>
    <t>Earnings per share (sen) :</t>
  </si>
  <si>
    <t xml:space="preserve">Basic earnings per ordinary share </t>
  </si>
  <si>
    <t xml:space="preserve"> ordinary share </t>
  </si>
  <si>
    <t>Deferred tax liabilities</t>
  </si>
  <si>
    <t>Deferred tax assets</t>
  </si>
  <si>
    <t>Income tax expense</t>
  </si>
  <si>
    <t>Net changes in current assets</t>
  </si>
  <si>
    <t>Operating expenses</t>
  </si>
  <si>
    <t>Attributable to Equity Holders of Parent</t>
  </si>
  <si>
    <t>Receivables, deposits and prepayments</t>
  </si>
  <si>
    <t>Payables and accruals</t>
  </si>
  <si>
    <t>(Audited)</t>
  </si>
  <si>
    <t>(Unaudited)</t>
  </si>
  <si>
    <t>Total equity and liabilities</t>
  </si>
  <si>
    <t>Current liabilities</t>
  </si>
  <si>
    <t>ASSETS</t>
  </si>
  <si>
    <t>LIABILITIES</t>
  </si>
  <si>
    <t>EQUITY AND LIABILITIES</t>
  </si>
  <si>
    <t>EQUITY</t>
  </si>
  <si>
    <t>Non-current liabilities</t>
  </si>
  <si>
    <t>Treasury</t>
  </si>
  <si>
    <t>Shares</t>
  </si>
  <si>
    <t>Treasury shares</t>
  </si>
  <si>
    <t>Net cash used in financing activities</t>
  </si>
  <si>
    <t xml:space="preserve"> Total equity attributable to shareholders</t>
  </si>
  <si>
    <t>Retained earnings</t>
  </si>
  <si>
    <t xml:space="preserve">Other operating income </t>
  </si>
  <si>
    <t>Proceeds from issuance of shares</t>
  </si>
  <si>
    <t>Tax refund</t>
  </si>
  <si>
    <t>Purchase of treasury shares</t>
  </si>
  <si>
    <t>Prepaid leased payments</t>
  </si>
  <si>
    <t>Repayment of loan and other short term borrowings</t>
  </si>
  <si>
    <t>Net profit for the period</t>
  </si>
  <si>
    <t>Net changes in current liabilities</t>
  </si>
  <si>
    <t>Pledged deposits placed with licensed banks</t>
  </si>
  <si>
    <t xml:space="preserve">  respect of foreign operations</t>
  </si>
  <si>
    <t xml:space="preserve"> Currency translation differences in</t>
  </si>
  <si>
    <t>Total comprehensive income for the period</t>
  </si>
  <si>
    <t>Other comprehensive income</t>
  </si>
  <si>
    <t>Other comprehensive (loss)/income:</t>
  </si>
  <si>
    <t>UNAUDITED CONDENSED CONSOLIDATED STATEMENT OF CASH FLOWS</t>
  </si>
  <si>
    <t>(The Unaudited Condensed Consolidated Income Statement should be read in conjunction with the Audited</t>
  </si>
  <si>
    <t>Net cash (used in)/generated from investing activities</t>
  </si>
  <si>
    <t>Treasury shares at cost</t>
  </si>
  <si>
    <t>Net cash (used in)/generated from operating activities</t>
  </si>
  <si>
    <t>Cash (used in)/generated from operations</t>
  </si>
  <si>
    <t>UNAUDITED CONDENSED CONSOLIDATED INCOME STATEMENT FOR THE</t>
  </si>
  <si>
    <t>Total Assets</t>
  </si>
  <si>
    <t>Reserves</t>
  </si>
  <si>
    <t>Total Liabilities</t>
  </si>
  <si>
    <t>Operating profit before changes in working capital</t>
  </si>
  <si>
    <t>Net changes in cash and cash equivalents</t>
  </si>
  <si>
    <t>At 1 January 2011</t>
  </si>
  <si>
    <t>Final Dividends 2010</t>
  </si>
  <si>
    <t>Improvements in investment properties</t>
  </si>
  <si>
    <t>31-12-11</t>
  </si>
  <si>
    <t xml:space="preserve"> Surplus on revaluation of property,</t>
  </si>
  <si>
    <t xml:space="preserve">  plant and equipment</t>
  </si>
  <si>
    <t>Proceeds from disposal of property, plant and equipment</t>
  </si>
  <si>
    <t>Repayment of loan</t>
  </si>
  <si>
    <t>(The Unaudited Statement of Financial Position should be read in conjunction with the Audited</t>
  </si>
  <si>
    <t>(The Unaudited Condensed Consolidated Statement of Cash Flows should be read in conjunction with the Audited</t>
  </si>
  <si>
    <t>FIRST QUARTER ENDED 31 MARCH 2012</t>
  </si>
  <si>
    <t>31-03-12</t>
  </si>
  <si>
    <t>31-03-11</t>
  </si>
  <si>
    <t>Financial Statements for the year ended 31 December 2011)</t>
  </si>
  <si>
    <t>UNAUDITED STATEMENT OF FINANCIAL POSITION AS AT 31 MARCH 2012</t>
  </si>
  <si>
    <t xml:space="preserve"> FOR THE FIRST QUARTER ENDED 31 MARCH 2012</t>
  </si>
  <si>
    <t>31-March-2012</t>
  </si>
  <si>
    <t>31-March-2011</t>
  </si>
  <si>
    <t>QUARTERLY REPORT ON CONSOLIDATED RESULTS FOR THE FIRST QUARTER ENDED 31 MARCH 2012</t>
  </si>
  <si>
    <t>At 31 March 2011</t>
  </si>
  <si>
    <t>At 1 January 2012</t>
  </si>
  <si>
    <t>Final Dividends 2011</t>
  </si>
  <si>
    <t>At 31 March 2012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</si>
</sst>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"/>
    <numFmt numFmtId="172" formatCode="###0&quot; sen&quot;"/>
    <numFmt numFmtId="173" formatCode="###0"/>
    <numFmt numFmtId="174" formatCode="###0.00"/>
    <numFmt numFmtId="175" formatCode="_(* #,##0.0_);_(* \(#,##0.0\);_(* &quot;-&quot;??_);_(@_)"/>
    <numFmt numFmtId="176" formatCode="&quot;£&quot;#,##0;&quot;£&quot;\-#,##0"/>
    <numFmt numFmtId="177" formatCode="&quot;£&quot;#,##0;[Red]&quot;£&quot;\-#,##0"/>
    <numFmt numFmtId="178" formatCode="&quot;£&quot;#,##0.00;&quot;£&quot;\-#,##0.00"/>
    <numFmt numFmtId="179" formatCode="&quot;£&quot;#,##0.00;[Red]&quot;£&quot;\-#,##0.00"/>
    <numFmt numFmtId="180" formatCode="_ &quot;£&quot;* #,##0_ ;_ &quot;£&quot;* \-#,##0_ ;_ &quot;£&quot;* &quot;-&quot;_ ;_ @_ "/>
    <numFmt numFmtId="181" formatCode="_ * #,##0_ ;_ * \-#,##0_ ;_ * &quot;-&quot;_ ;_ @_ "/>
    <numFmt numFmtId="182" formatCode="_ &quot;£&quot;* #,##0.00_ ;_ &quot;£&quot;* \-#,##0.00_ ;_ &quot;£&quot;* &quot;-&quot;??_ ;_ @_ "/>
    <numFmt numFmtId="183" formatCode="_ * #,##0.00_ ;_ * \-#,##0.00_ ;_ * &quot;-&quot;??_ ;_ @_ "/>
    <numFmt numFmtId="184" formatCode="0.0%"/>
    <numFmt numFmtId="185" formatCode="0.00;[Red]0.00"/>
    <numFmt numFmtId="186" formatCode="mm/dd/yy"/>
    <numFmt numFmtId="187" formatCode="#,##0_);\(#,##0\)\ &quot;sen&quot;"/>
    <numFmt numFmtId="188" formatCode="mmmm\-yy"/>
    <numFmt numFmtId="189" formatCode="\+0.00%"/>
    <numFmt numFmtId="190" formatCode="0.0;[Red]0.0"/>
    <numFmt numFmtId="191" formatCode="0;[Red]0"/>
    <numFmt numFmtId="192" formatCode="&quot;*&quot;0;[Red]0"/>
    <numFmt numFmtId="193" formatCode="&quot;**&quot;0;[Red]0"/>
    <numFmt numFmtId="194" formatCode="&quot;*&quot;_(* #,##0_);_(* \(#,##0\);_(* &quot;-&quot;??_);_(@_)"/>
    <numFmt numFmtId="195" formatCode="&quot;*&quot;#,##0"/>
    <numFmt numFmtId="196" formatCode="###0.0&quot; sen&quot;"/>
    <numFmt numFmtId="197" formatCode="###0.00&quot; sen&quot;"/>
    <numFmt numFmtId="198" formatCode="###0.000&quot; sen&quot;"/>
    <numFmt numFmtId="199" formatCode="###0.0"/>
    <numFmt numFmtId="200" formatCode="###0.00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_);_(* \(#,##0.000\);_(* &quot;-&quot;?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_);_(* \(#,##0.0000000\);_(* &quot;-&quot;???????_);_(@_)"/>
    <numFmt numFmtId="208" formatCode="_(* #,##0.0_);_(* \(#,##0.0\);_(* &quot;-&quot;?_);_(@_)"/>
  </numFmts>
  <fonts count="63">
    <font>
      <sz val="14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u val="singleAccounting"/>
      <sz val="11"/>
      <name val="Times New Roman"/>
      <family val="1"/>
    </font>
    <font>
      <sz val="14"/>
      <color indexed="10"/>
      <name val="Times New Roman"/>
      <family val="1"/>
    </font>
    <font>
      <u val="doubleAccounting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4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Accounting"/>
      <sz val="14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4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1">
    <xf numFmtId="43" fontId="0" fillId="0" borderId="0" xfId="0" applyAlignment="1">
      <alignment vertical="center"/>
    </xf>
    <xf numFmtId="43" fontId="5" fillId="0" borderId="0" xfId="0" applyFont="1" applyAlignment="1">
      <alignment vertical="center"/>
    </xf>
    <xf numFmtId="171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170" fontId="5" fillId="0" borderId="0" xfId="42" applyNumberFormat="1" applyFont="1" applyBorder="1" applyAlignment="1" applyProtection="1">
      <alignment vertical="center"/>
      <protection hidden="1"/>
    </xf>
    <xf numFmtId="43" fontId="10" fillId="0" borderId="0" xfId="0" applyFont="1" applyAlignment="1">
      <alignment vertical="center"/>
    </xf>
    <xf numFmtId="43" fontId="0" fillId="0" borderId="0" xfId="0" applyFont="1" applyAlignment="1">
      <alignment vertical="center"/>
    </xf>
    <xf numFmtId="170" fontId="5" fillId="0" borderId="0" xfId="42" applyNumberFormat="1" applyFont="1" applyAlignment="1">
      <alignment vertical="center"/>
    </xf>
    <xf numFmtId="170" fontId="5" fillId="0" borderId="0" xfId="0" applyNumberFormat="1" applyFont="1" applyAlignment="1">
      <alignment vertical="center"/>
    </xf>
    <xf numFmtId="43" fontId="0" fillId="0" borderId="0" xfId="0" applyFont="1" applyAlignment="1">
      <alignment horizontal="center" vertical="center"/>
    </xf>
    <xf numFmtId="43" fontId="0" fillId="0" borderId="0" xfId="0" applyFont="1" applyBorder="1" applyAlignment="1" applyProtection="1">
      <alignment vertical="center"/>
      <protection hidden="1"/>
    </xf>
    <xf numFmtId="43" fontId="0" fillId="0" borderId="0" xfId="0" applyFont="1" applyFill="1" applyAlignment="1" applyProtection="1">
      <alignment vertical="center"/>
      <protection hidden="1"/>
    </xf>
    <xf numFmtId="170" fontId="0" fillId="0" borderId="0" xfId="42" applyNumberFormat="1" applyFont="1" applyAlignment="1">
      <alignment vertical="center"/>
    </xf>
    <xf numFmtId="170" fontId="5" fillId="0" borderId="0" xfId="42" applyNumberFormat="1" applyFont="1" applyFill="1" applyBorder="1" applyAlignment="1" applyProtection="1">
      <alignment horizontal="right" vertical="center"/>
      <protection hidden="1"/>
    </xf>
    <xf numFmtId="170" fontId="5" fillId="0" borderId="0" xfId="42" applyNumberFormat="1" applyFont="1" applyFill="1" applyAlignment="1">
      <alignment vertical="center"/>
    </xf>
    <xf numFmtId="170" fontId="5" fillId="0" borderId="10" xfId="0" applyNumberFormat="1" applyFont="1" applyFill="1" applyBorder="1" applyAlignment="1" applyProtection="1">
      <alignment vertical="center"/>
      <protection hidden="1"/>
    </xf>
    <xf numFmtId="170" fontId="5" fillId="0" borderId="0" xfId="42" applyNumberFormat="1" applyFont="1" applyFill="1" applyAlignment="1" applyProtection="1">
      <alignment vertical="center"/>
      <protection hidden="1"/>
    </xf>
    <xf numFmtId="170" fontId="0" fillId="0" borderId="0" xfId="0" applyNumberFormat="1" applyFont="1" applyFill="1" applyAlignment="1" applyProtection="1">
      <alignment vertical="center"/>
      <protection hidden="1"/>
    </xf>
    <xf numFmtId="43" fontId="5" fillId="0" borderId="0" xfId="42" applyNumberFormat="1" applyFont="1" applyFill="1" applyBorder="1" applyAlignment="1" applyProtection="1">
      <alignment vertical="center"/>
      <protection hidden="1"/>
    </xf>
    <xf numFmtId="170" fontId="0" fillId="0" borderId="0" xfId="0" applyNumberFormat="1" applyFont="1" applyFill="1" applyAlignment="1">
      <alignment vertical="center"/>
    </xf>
    <xf numFmtId="170" fontId="0" fillId="0" borderId="0" xfId="42" applyNumberFormat="1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5" fillId="0" borderId="0" xfId="42" applyNumberFormat="1" applyFont="1" applyFill="1" applyBorder="1" applyAlignment="1" applyProtection="1">
      <alignment horizontal="right" vertical="center"/>
      <protection hidden="1"/>
    </xf>
    <xf numFmtId="14" fontId="5" fillId="0" borderId="0" xfId="42" applyNumberFormat="1" applyFont="1" applyFill="1" applyBorder="1" applyAlignment="1" applyProtection="1">
      <alignment horizontal="right" vertical="center"/>
      <protection hidden="1"/>
    </xf>
    <xf numFmtId="174" fontId="5" fillId="0" borderId="0" xfId="42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71" fontId="12" fillId="0" borderId="0" xfId="0" applyNumberFormat="1" applyFont="1" applyAlignment="1">
      <alignment vertical="center"/>
    </xf>
    <xf numFmtId="170" fontId="12" fillId="0" borderId="0" xfId="42" applyNumberFormat="1" applyFont="1" applyFill="1" applyAlignment="1">
      <alignment vertical="center"/>
    </xf>
    <xf numFmtId="170" fontId="12" fillId="0" borderId="0" xfId="0" applyNumberFormat="1" applyFont="1" applyFill="1" applyAlignment="1">
      <alignment vertical="center"/>
    </xf>
    <xf numFmtId="174" fontId="13" fillId="0" borderId="0" xfId="42" applyNumberFormat="1" applyFont="1" applyFill="1" applyBorder="1" applyAlignment="1" applyProtection="1">
      <alignment vertical="center"/>
      <protection hidden="1"/>
    </xf>
    <xf numFmtId="43" fontId="14" fillId="0" borderId="0" xfId="42" applyNumberFormat="1" applyFont="1" applyFill="1" applyBorder="1" applyAlignment="1" applyProtection="1">
      <alignment vertical="center"/>
      <protection hidden="1"/>
    </xf>
    <xf numFmtId="170" fontId="15" fillId="0" borderId="0" xfId="0" applyNumberFormat="1" applyFont="1" applyFill="1" applyAlignment="1">
      <alignment vertical="center"/>
    </xf>
    <xf numFmtId="43" fontId="14" fillId="0" borderId="0" xfId="0" applyFont="1" applyAlignment="1">
      <alignment vertical="center"/>
    </xf>
    <xf numFmtId="43" fontId="15" fillId="0" borderId="0" xfId="0" applyFont="1" applyAlignment="1">
      <alignment vertical="center"/>
    </xf>
    <xf numFmtId="171" fontId="14" fillId="0" borderId="0" xfId="0" applyNumberFormat="1" applyFont="1" applyAlignment="1">
      <alignment vertical="center"/>
    </xf>
    <xf numFmtId="43" fontId="0" fillId="0" borderId="0" xfId="0" applyBorder="1" applyAlignment="1">
      <alignment vertical="center"/>
    </xf>
    <xf numFmtId="43" fontId="0" fillId="0" borderId="0" xfId="0" applyFont="1" applyFill="1" applyBorder="1" applyAlignment="1">
      <alignment vertical="center"/>
    </xf>
    <xf numFmtId="170" fontId="7" fillId="0" borderId="0" xfId="42" applyNumberFormat="1" applyFont="1" applyFill="1" applyBorder="1" applyAlignment="1" applyProtection="1">
      <alignment horizontal="right" vertical="center"/>
      <protection hidden="1"/>
    </xf>
    <xf numFmtId="170" fontId="9" fillId="0" borderId="0" xfId="42" applyNumberFormat="1" applyFont="1" applyFill="1" applyBorder="1" applyAlignment="1" applyProtection="1">
      <alignment horizontal="right" vertical="center"/>
      <protection hidden="1"/>
    </xf>
    <xf numFmtId="171" fontId="8" fillId="0" borderId="0" xfId="0" applyNumberFormat="1" applyFont="1" applyFill="1" applyAlignment="1">
      <alignment vertical="center"/>
    </xf>
    <xf numFmtId="171" fontId="6" fillId="0" borderId="0" xfId="0" applyNumberFormat="1" applyFont="1" applyFill="1" applyAlignment="1">
      <alignment vertical="center"/>
    </xf>
    <xf numFmtId="43" fontId="0" fillId="0" borderId="0" xfId="0" applyFont="1" applyFill="1" applyAlignment="1">
      <alignment horizontal="center" vertical="center"/>
    </xf>
    <xf numFmtId="171" fontId="5" fillId="0" borderId="0" xfId="0" applyNumberFormat="1" applyFont="1" applyFill="1" applyAlignment="1">
      <alignment vertical="center"/>
    </xf>
    <xf numFmtId="43" fontId="0" fillId="0" borderId="0" xfId="0" applyFont="1" applyFill="1" applyBorder="1" applyAlignment="1" applyProtection="1">
      <alignment horizontal="right" vertical="center"/>
      <protection hidden="1"/>
    </xf>
    <xf numFmtId="43" fontId="5" fillId="0" borderId="0" xfId="0" applyFont="1" applyFill="1" applyAlignment="1">
      <alignment vertical="center"/>
    </xf>
    <xf numFmtId="43" fontId="0" fillId="0" borderId="0" xfId="0" applyFont="1" applyFill="1" applyBorder="1" applyAlignment="1" applyProtection="1">
      <alignment vertical="center"/>
      <protection hidden="1"/>
    </xf>
    <xf numFmtId="171" fontId="16" fillId="0" borderId="0" xfId="0" applyNumberFormat="1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8" fillId="0" borderId="0" xfId="42" applyFont="1" applyFill="1" applyBorder="1" applyAlignment="1">
      <alignment vertical="center"/>
    </xf>
    <xf numFmtId="170" fontId="5" fillId="0" borderId="0" xfId="42" applyNumberFormat="1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Alignment="1">
      <alignment horizontal="left" vertical="center"/>
    </xf>
    <xf numFmtId="43" fontId="17" fillId="0" borderId="0" xfId="42" applyFont="1" applyFill="1" applyAlignment="1">
      <alignment vertical="center"/>
    </xf>
    <xf numFmtId="171" fontId="12" fillId="0" borderId="0" xfId="0" applyNumberFormat="1" applyFont="1" applyFill="1" applyAlignment="1">
      <alignment vertical="center"/>
    </xf>
    <xf numFmtId="43" fontId="12" fillId="0" borderId="0" xfId="0" applyFont="1" applyFill="1" applyAlignment="1">
      <alignment vertical="center"/>
    </xf>
    <xf numFmtId="43" fontId="10" fillId="0" borderId="0" xfId="0" applyFont="1" applyFill="1" applyAlignment="1">
      <alignment vertical="center"/>
    </xf>
    <xf numFmtId="43" fontId="15" fillId="0" borderId="0" xfId="0" applyFont="1" applyFill="1" applyAlignment="1">
      <alignment vertical="center"/>
    </xf>
    <xf numFmtId="15" fontId="0" fillId="0" borderId="0" xfId="0" applyNumberFormat="1" applyFont="1" applyFill="1" applyAlignment="1">
      <alignment vertical="center"/>
    </xf>
    <xf numFmtId="43" fontId="5" fillId="0" borderId="0" xfId="0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6" fillId="0" borderId="0" xfId="0" applyFont="1" applyFill="1" applyAlignment="1">
      <alignment horizontal="left" vertical="center"/>
    </xf>
    <xf numFmtId="43" fontId="5" fillId="0" borderId="0" xfId="0" applyFont="1" applyFill="1" applyAlignment="1">
      <alignment horizontal="center" vertical="center"/>
    </xf>
    <xf numFmtId="43" fontId="5" fillId="0" borderId="0" xfId="0" applyFont="1" applyFill="1" applyAlignment="1">
      <alignment horizontal="left" vertical="center"/>
    </xf>
    <xf numFmtId="170" fontId="14" fillId="0" borderId="0" xfId="42" applyNumberFormat="1" applyFont="1" applyFill="1" applyBorder="1" applyAlignment="1" applyProtection="1">
      <alignment vertical="center"/>
      <protection hidden="1"/>
    </xf>
    <xf numFmtId="43" fontId="8" fillId="0" borderId="0" xfId="0" applyFont="1" applyFill="1" applyAlignment="1">
      <alignment vertical="center"/>
    </xf>
    <xf numFmtId="43" fontId="5" fillId="0" borderId="0" xfId="42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43" fontId="5" fillId="0" borderId="0" xfId="42" applyFont="1" applyFill="1" applyAlignment="1">
      <alignment horizontal="left"/>
    </xf>
    <xf numFmtId="43" fontId="5" fillId="0" borderId="0" xfId="0" applyFont="1" applyFill="1" applyAlignment="1">
      <alignment horizontal="left"/>
    </xf>
    <xf numFmtId="170" fontId="16" fillId="0" borderId="0" xfId="0" applyNumberFormat="1" applyFont="1" applyFill="1" applyAlignment="1">
      <alignment horizontal="center" vertical="center"/>
    </xf>
    <xf numFmtId="170" fontId="16" fillId="0" borderId="0" xfId="0" applyNumberFormat="1" applyFont="1" applyFill="1" applyAlignment="1">
      <alignment vertical="center"/>
    </xf>
    <xf numFmtId="17" fontId="5" fillId="0" borderId="0" xfId="0" applyNumberFormat="1" applyFont="1" applyFill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170" fontId="5" fillId="0" borderId="0" xfId="0" applyNumberFormat="1" applyFont="1" applyFill="1" applyAlignment="1">
      <alignment horizontal="center" vertical="center"/>
    </xf>
    <xf numFmtId="170" fontId="11" fillId="0" borderId="0" xfId="42" applyNumberFormat="1" applyFont="1" applyFill="1" applyBorder="1" applyAlignment="1">
      <alignment horizontal="left"/>
    </xf>
    <xf numFmtId="170" fontId="5" fillId="0" borderId="0" xfId="0" applyNumberFormat="1" applyFont="1" applyFill="1" applyAlignment="1">
      <alignment horizontal="left" vertical="center"/>
    </xf>
    <xf numFmtId="0" fontId="17" fillId="0" borderId="0" xfId="58">
      <alignment/>
      <protection/>
    </xf>
    <xf numFmtId="0" fontId="19" fillId="0" borderId="0" xfId="58" applyFont="1">
      <alignment/>
      <protection/>
    </xf>
    <xf numFmtId="0" fontId="21" fillId="0" borderId="0" xfId="58" applyFont="1">
      <alignment/>
      <protection/>
    </xf>
    <xf numFmtId="170" fontId="17" fillId="0" borderId="0" xfId="42" applyNumberFormat="1" applyFont="1" applyAlignment="1">
      <alignment/>
    </xf>
    <xf numFmtId="0" fontId="17" fillId="0" borderId="0" xfId="58" applyFont="1">
      <alignment/>
      <protection/>
    </xf>
    <xf numFmtId="43" fontId="20" fillId="0" borderId="0" xfId="0" applyFont="1" applyFill="1" applyAlignment="1">
      <alignment horizontal="right"/>
    </xf>
    <xf numFmtId="43" fontId="22" fillId="0" borderId="0" xfId="0" applyFont="1" applyFill="1" applyAlignment="1">
      <alignment horizontal="right"/>
    </xf>
    <xf numFmtId="43" fontId="17" fillId="0" borderId="0" xfId="42" applyFont="1" applyAlignment="1">
      <alignment/>
    </xf>
    <xf numFmtId="43" fontId="20" fillId="0" borderId="0" xfId="0" applyFont="1" applyFill="1" applyAlignment="1">
      <alignment horizontal="left"/>
    </xf>
    <xf numFmtId="43" fontId="22" fillId="0" borderId="0" xfId="0" applyFont="1" applyFill="1" applyAlignment="1">
      <alignment horizontal="left"/>
    </xf>
    <xf numFmtId="43" fontId="5" fillId="0" borderId="0" xfId="42" applyFont="1" applyFill="1" applyAlignment="1">
      <alignment vertical="center"/>
    </xf>
    <xf numFmtId="43" fontId="20" fillId="0" borderId="0" xfId="42" applyFont="1" applyAlignment="1">
      <alignment/>
    </xf>
    <xf numFmtId="43" fontId="17" fillId="0" borderId="0" xfId="42" applyFont="1" applyAlignment="1">
      <alignment horizontal="center"/>
    </xf>
    <xf numFmtId="43" fontId="18" fillId="0" borderId="0" xfId="42" applyFont="1" applyAlignment="1">
      <alignment/>
    </xf>
    <xf numFmtId="170" fontId="5" fillId="0" borderId="0" xfId="42" applyNumberFormat="1" applyFont="1" applyFill="1" applyBorder="1" applyAlignment="1" applyProtection="1">
      <alignment horizontal="center" vertical="center"/>
      <protection hidden="1"/>
    </xf>
    <xf numFmtId="0" fontId="17" fillId="0" borderId="0" xfId="58" applyFont="1">
      <alignment/>
      <protection/>
    </xf>
    <xf numFmtId="0" fontId="20" fillId="0" borderId="0" xfId="58" applyFont="1">
      <alignment/>
      <protection/>
    </xf>
    <xf numFmtId="170" fontId="5" fillId="0" borderId="0" xfId="0" applyNumberFormat="1" applyFont="1" applyFill="1" applyBorder="1" applyAlignment="1">
      <alignment vertical="center"/>
    </xf>
    <xf numFmtId="170" fontId="17" fillId="0" borderId="0" xfId="42" applyNumberFormat="1" applyFont="1" applyBorder="1" applyAlignment="1">
      <alignment/>
    </xf>
    <xf numFmtId="43" fontId="17" fillId="0" borderId="0" xfId="42" applyFont="1" applyBorder="1" applyAlignment="1">
      <alignment/>
    </xf>
    <xf numFmtId="0" fontId="17" fillId="0" borderId="0" xfId="58" applyBorder="1">
      <alignment/>
      <protection/>
    </xf>
    <xf numFmtId="43" fontId="18" fillId="0" borderId="0" xfId="42" applyFont="1" applyBorder="1" applyAlignment="1">
      <alignment/>
    </xf>
    <xf numFmtId="43" fontId="17" fillId="0" borderId="0" xfId="0" applyFont="1" applyFill="1" applyAlignment="1">
      <alignment vertical="center"/>
    </xf>
    <xf numFmtId="170" fontId="17" fillId="0" borderId="0" xfId="42" applyNumberFormat="1" applyFont="1" applyAlignment="1">
      <alignment/>
    </xf>
    <xf numFmtId="170" fontId="17" fillId="0" borderId="0" xfId="42" applyNumberFormat="1" applyFont="1" applyFill="1" applyAlignment="1">
      <alignment vertical="center"/>
    </xf>
    <xf numFmtId="170" fontId="17" fillId="0" borderId="0" xfId="42" applyNumberFormat="1" applyFont="1" applyFill="1" applyAlignment="1">
      <alignment/>
    </xf>
    <xf numFmtId="170" fontId="17" fillId="0" borderId="0" xfId="42" applyNumberFormat="1" applyFont="1" applyAlignment="1">
      <alignment vertical="center"/>
    </xf>
    <xf numFmtId="10" fontId="5" fillId="0" borderId="0" xfId="61" applyNumberFormat="1" applyFont="1" applyFill="1" applyAlignment="1" applyProtection="1">
      <alignment vertical="center"/>
      <protection hidden="1"/>
    </xf>
    <xf numFmtId="43" fontId="5" fillId="0" borderId="0" xfId="0" applyFont="1" applyFill="1" applyBorder="1" applyAlignment="1">
      <alignment vertical="center"/>
    </xf>
    <xf numFmtId="43" fontId="17" fillId="0" borderId="0" xfId="42" applyFont="1" applyFill="1" applyBorder="1" applyAlignment="1">
      <alignment vertical="center"/>
    </xf>
    <xf numFmtId="43" fontId="23" fillId="0" borderId="0" xfId="0" applyFont="1" applyFill="1" applyBorder="1" applyAlignment="1">
      <alignment vertical="center"/>
    </xf>
    <xf numFmtId="43" fontId="24" fillId="0" borderId="0" xfId="0" applyFont="1" applyAlignment="1">
      <alignment vertical="center"/>
    </xf>
    <xf numFmtId="43" fontId="17" fillId="0" borderId="0" xfId="0" applyFont="1" applyAlignment="1">
      <alignment vertical="center"/>
    </xf>
    <xf numFmtId="49" fontId="5" fillId="0" borderId="0" xfId="42" applyNumberFormat="1" applyFont="1" applyFill="1" applyAlignment="1">
      <alignment horizontal="right" vertical="center"/>
    </xf>
    <xf numFmtId="43" fontId="10" fillId="0" borderId="0" xfId="0" applyFont="1" applyFill="1" applyAlignment="1">
      <alignment horizontal="right" vertical="center"/>
    </xf>
    <xf numFmtId="43" fontId="5" fillId="0" borderId="0" xfId="0" applyNumberFormat="1" applyFont="1" applyFill="1" applyBorder="1" applyAlignment="1" applyProtection="1">
      <alignment vertical="center"/>
      <protection hidden="1"/>
    </xf>
    <xf numFmtId="170" fontId="5" fillId="0" borderId="11" xfId="42" applyNumberFormat="1" applyFont="1" applyFill="1" applyBorder="1" applyAlignment="1" applyProtection="1">
      <alignment vertical="center"/>
      <protection hidden="1"/>
    </xf>
    <xf numFmtId="170" fontId="12" fillId="0" borderId="0" xfId="42" applyNumberFormat="1" applyFont="1" applyFill="1" applyBorder="1" applyAlignment="1" applyProtection="1">
      <alignment vertical="center"/>
      <protection hidden="1"/>
    </xf>
    <xf numFmtId="171" fontId="5" fillId="0" borderId="0" xfId="0" applyNumberFormat="1" applyFont="1" applyFill="1" applyAlignment="1">
      <alignment horizontal="right" vertical="center"/>
    </xf>
    <xf numFmtId="0" fontId="25" fillId="0" borderId="0" xfId="58" applyFont="1">
      <alignment/>
      <protection/>
    </xf>
    <xf numFmtId="43" fontId="10" fillId="0" borderId="0" xfId="0" applyFont="1" applyFill="1" applyAlignment="1" applyProtection="1">
      <alignment vertical="center"/>
      <protection hidden="1"/>
    </xf>
    <xf numFmtId="43" fontId="10" fillId="0" borderId="0" xfId="0" applyFont="1" applyFill="1" applyBorder="1" applyAlignment="1" applyProtection="1">
      <alignment horizontal="right" vertical="center"/>
      <protection hidden="1"/>
    </xf>
    <xf numFmtId="43" fontId="10" fillId="0" borderId="0" xfId="0" applyFont="1" applyFill="1" applyBorder="1" applyAlignment="1" applyProtection="1">
      <alignment horizontal="center" vertical="center"/>
      <protection hidden="1"/>
    </xf>
    <xf numFmtId="43" fontId="10" fillId="0" borderId="0" xfId="0" applyFont="1" applyFill="1" applyBorder="1" applyAlignment="1" applyProtection="1">
      <alignment vertical="center"/>
      <protection hidden="1"/>
    </xf>
    <xf numFmtId="170" fontId="10" fillId="0" borderId="0" xfId="42" applyNumberFormat="1" applyFont="1" applyFill="1" applyAlignment="1">
      <alignment vertical="center"/>
    </xf>
    <xf numFmtId="43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42" applyNumberFormat="1" applyFont="1" applyFill="1" applyBorder="1" applyAlignment="1" applyProtection="1">
      <alignment horizontal="right" vertical="center"/>
      <protection hidden="1"/>
    </xf>
    <xf numFmtId="14" fontId="12" fillId="0" borderId="0" xfId="42" applyNumberFormat="1" applyFont="1" applyFill="1" applyBorder="1" applyAlignment="1" applyProtection="1">
      <alignment vertical="center"/>
      <protection hidden="1"/>
    </xf>
    <xf numFmtId="170" fontId="5" fillId="0" borderId="12" xfId="42" applyNumberFormat="1" applyFont="1" applyFill="1" applyBorder="1" applyAlignment="1" applyProtection="1">
      <alignment vertical="center"/>
      <protection hidden="1"/>
    </xf>
    <xf numFmtId="172" fontId="5" fillId="0" borderId="12" xfId="42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70" fontId="5" fillId="0" borderId="13" xfId="42" applyNumberFormat="1" applyFont="1" applyFill="1" applyBorder="1" applyAlignment="1" applyProtection="1">
      <alignment horizontal="right" vertical="center"/>
      <protection hidden="1"/>
    </xf>
    <xf numFmtId="170" fontId="5" fillId="0" borderId="0" xfId="42" applyNumberFormat="1" applyFont="1" applyFill="1" applyAlignment="1">
      <alignment horizontal="center" vertical="center"/>
    </xf>
    <xf numFmtId="14" fontId="5" fillId="0" borderId="0" xfId="42" applyNumberFormat="1" applyFont="1" applyFill="1" applyBorder="1" applyAlignment="1" applyProtection="1" quotePrefix="1">
      <alignment horizontal="center" vertical="center"/>
      <protection hidden="1"/>
    </xf>
    <xf numFmtId="14" fontId="5" fillId="0" borderId="0" xfId="42" applyNumberFormat="1" applyFont="1" applyFill="1" applyBorder="1" applyAlignment="1" applyProtection="1">
      <alignment horizontal="center" vertical="center"/>
      <protection hidden="1"/>
    </xf>
    <xf numFmtId="0" fontId="5" fillId="0" borderId="0" xfId="42" applyNumberFormat="1" applyFont="1" applyFill="1" applyBorder="1" applyAlignment="1" applyProtection="1">
      <alignment horizontal="center" vertical="center"/>
      <protection hidden="1"/>
    </xf>
    <xf numFmtId="170" fontId="5" fillId="0" borderId="0" xfId="0" applyNumberFormat="1" applyFont="1" applyFill="1" applyBorder="1" applyAlignment="1">
      <alignment horizontal="left"/>
    </xf>
    <xf numFmtId="172" fontId="5" fillId="0" borderId="12" xfId="42" applyNumberFormat="1" applyFont="1" applyFill="1" applyBorder="1" applyAlignment="1" applyProtection="1">
      <alignment horizontal="right" vertical="center"/>
      <protection hidden="1"/>
    </xf>
    <xf numFmtId="170" fontId="5" fillId="0" borderId="14" xfId="42" applyNumberFormat="1" applyFont="1" applyFill="1" applyBorder="1" applyAlignment="1" applyProtection="1">
      <alignment vertical="center"/>
      <protection hidden="1"/>
    </xf>
    <xf numFmtId="170" fontId="5" fillId="0" borderId="15" xfId="42" applyNumberFormat="1" applyFont="1" applyFill="1" applyBorder="1" applyAlignment="1">
      <alignment horizontal="center" vertical="center"/>
    </xf>
    <xf numFmtId="43" fontId="10" fillId="0" borderId="0" xfId="0" applyFont="1" applyFill="1" applyBorder="1" applyAlignment="1">
      <alignment vertical="center"/>
    </xf>
    <xf numFmtId="43" fontId="10" fillId="0" borderId="0" xfId="0" applyFont="1" applyBorder="1" applyAlignment="1">
      <alignment vertical="center"/>
    </xf>
    <xf numFmtId="170" fontId="5" fillId="0" borderId="0" xfId="42" applyNumberFormat="1" applyFont="1" applyAlignment="1">
      <alignment horizontal="center" vertical="center"/>
    </xf>
    <xf numFmtId="170" fontId="17" fillId="0" borderId="0" xfId="42" applyNumberFormat="1" applyFont="1" applyAlignment="1" quotePrefix="1">
      <alignment horizontal="center"/>
    </xf>
    <xf numFmtId="170" fontId="26" fillId="0" borderId="0" xfId="42" applyNumberFormat="1" applyFont="1" applyFill="1" applyAlignment="1">
      <alignment/>
    </xf>
    <xf numFmtId="170" fontId="17" fillId="0" borderId="0" xfId="42" applyNumberFormat="1" applyFont="1" applyFill="1" applyAlignment="1">
      <alignment horizontal="center"/>
    </xf>
    <xf numFmtId="0" fontId="20" fillId="0" borderId="0" xfId="57" applyFont="1">
      <alignment/>
      <protection/>
    </xf>
    <xf numFmtId="0" fontId="17" fillId="0" borderId="0" xfId="57" applyFont="1">
      <alignment/>
      <protection/>
    </xf>
    <xf numFmtId="170" fontId="5" fillId="0" borderId="12" xfId="0" applyNumberFormat="1" applyFont="1" applyFill="1" applyBorder="1" applyAlignment="1" applyProtection="1">
      <alignment vertical="center"/>
      <protection hidden="1"/>
    </xf>
    <xf numFmtId="170" fontId="5" fillId="0" borderId="16" xfId="42" applyNumberFormat="1" applyFont="1" applyFill="1" applyBorder="1" applyAlignment="1" applyProtection="1">
      <alignment vertical="center"/>
      <protection hidden="1"/>
    </xf>
    <xf numFmtId="170" fontId="5" fillId="0" borderId="16" xfId="0" applyNumberFormat="1" applyFont="1" applyFill="1" applyBorder="1" applyAlignment="1" applyProtection="1">
      <alignment vertical="center"/>
      <protection hidden="1"/>
    </xf>
    <xf numFmtId="43" fontId="5" fillId="0" borderId="16" xfId="0" applyNumberFormat="1" applyFont="1" applyFill="1" applyBorder="1" applyAlignment="1" applyProtection="1">
      <alignment vertical="center"/>
      <protection hidden="1"/>
    </xf>
    <xf numFmtId="172" fontId="5" fillId="0" borderId="16" xfId="42" applyNumberFormat="1" applyFont="1" applyFill="1" applyBorder="1" applyAlignment="1" applyProtection="1">
      <alignment vertical="center"/>
      <protection hidden="1"/>
    </xf>
    <xf numFmtId="173" fontId="5" fillId="0" borderId="16" xfId="42" applyNumberFormat="1" applyFont="1" applyFill="1" applyBorder="1" applyAlignment="1" applyProtection="1">
      <alignment vertical="center"/>
      <protection hidden="1"/>
    </xf>
    <xf numFmtId="43" fontId="5" fillId="0" borderId="17" xfId="0" applyNumberFormat="1" applyFont="1" applyFill="1" applyBorder="1" applyAlignment="1" applyProtection="1">
      <alignment vertical="center"/>
      <protection hidden="1"/>
    </xf>
    <xf numFmtId="170" fontId="12" fillId="0" borderId="0" xfId="42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 applyProtection="1">
      <alignment vertical="center"/>
      <protection hidden="1"/>
    </xf>
    <xf numFmtId="170" fontId="0" fillId="0" borderId="0" xfId="42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171" fontId="5" fillId="0" borderId="0" xfId="0" applyNumberFormat="1" applyFont="1" applyFill="1" applyAlignment="1" quotePrefix="1">
      <alignment vertical="center"/>
    </xf>
    <xf numFmtId="170" fontId="5" fillId="0" borderId="18" xfId="42" applyNumberFormat="1" applyFont="1" applyFill="1" applyBorder="1" applyAlignment="1" applyProtection="1">
      <alignment horizontal="right" vertical="center"/>
      <protection hidden="1"/>
    </xf>
    <xf numFmtId="170" fontId="5" fillId="0" borderId="13" xfId="0" applyNumberFormat="1" applyFont="1" applyFill="1" applyBorder="1" applyAlignment="1">
      <alignment vertical="center"/>
    </xf>
    <xf numFmtId="43" fontId="5" fillId="0" borderId="16" xfId="42" applyFont="1" applyFill="1" applyBorder="1" applyAlignment="1" applyProtection="1" quotePrefix="1">
      <alignment horizontal="center" vertical="center"/>
      <protection hidden="1"/>
    </xf>
    <xf numFmtId="43" fontId="5" fillId="0" borderId="12" xfId="42" applyFont="1" applyFill="1" applyBorder="1" applyAlignment="1" applyProtection="1">
      <alignment horizontal="right" vertical="center"/>
      <protection hidden="1"/>
    </xf>
    <xf numFmtId="43" fontId="5" fillId="0" borderId="16" xfId="42" applyNumberFormat="1" applyFont="1" applyFill="1" applyBorder="1" applyAlignment="1" applyProtection="1" quotePrefix="1">
      <alignment horizontal="center" vertical="center"/>
      <protection hidden="1"/>
    </xf>
    <xf numFmtId="174" fontId="5" fillId="0" borderId="0" xfId="42" applyNumberFormat="1" applyFont="1" applyFill="1" applyBorder="1" applyAlignment="1" applyProtection="1" quotePrefix="1">
      <alignment vertical="center"/>
      <protection hidden="1"/>
    </xf>
    <xf numFmtId="170" fontId="5" fillId="0" borderId="19" xfId="0" applyNumberFormat="1" applyFont="1" applyFill="1" applyBorder="1" applyAlignment="1" applyProtection="1">
      <alignment vertical="center"/>
      <protection hidden="1"/>
    </xf>
    <xf numFmtId="43" fontId="5" fillId="0" borderId="12" xfId="42" applyFont="1" applyFill="1" applyBorder="1" applyAlignment="1" applyProtection="1">
      <alignment vertical="center"/>
      <protection hidden="1"/>
    </xf>
    <xf numFmtId="170" fontId="5" fillId="0" borderId="14" xfId="0" applyNumberFormat="1" applyFont="1" applyFill="1" applyBorder="1" applyAlignment="1" applyProtection="1">
      <alignment vertical="center"/>
      <protection hidden="1"/>
    </xf>
    <xf numFmtId="170" fontId="5" fillId="0" borderId="19" xfId="42" applyNumberFormat="1" applyFont="1" applyFill="1" applyBorder="1" applyAlignment="1" applyProtection="1">
      <alignment vertical="center"/>
      <protection hidden="1"/>
    </xf>
    <xf numFmtId="170" fontId="5" fillId="0" borderId="20" xfId="42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 applyProtection="1">
      <alignment vertical="center"/>
      <protection hidden="1"/>
    </xf>
    <xf numFmtId="170" fontId="5" fillId="0" borderId="11" xfId="0" applyNumberFormat="1" applyFont="1" applyFill="1" applyBorder="1" applyAlignment="1" applyProtection="1">
      <alignment vertical="center"/>
      <protection hidden="1"/>
    </xf>
    <xf numFmtId="170" fontId="5" fillId="0" borderId="13" xfId="0" applyNumberFormat="1" applyFont="1" applyFill="1" applyBorder="1" applyAlignment="1" applyProtection="1">
      <alignment vertical="center"/>
      <protection hidden="1"/>
    </xf>
    <xf numFmtId="170" fontId="5" fillId="0" borderId="13" xfId="42" applyNumberFormat="1" applyFont="1" applyFill="1" applyBorder="1" applyAlignment="1" applyProtection="1">
      <alignment vertical="center"/>
      <protection hidden="1"/>
    </xf>
    <xf numFmtId="172" fontId="5" fillId="0" borderId="0" xfId="42" applyNumberFormat="1" applyFont="1" applyFill="1" applyBorder="1" applyAlignment="1" applyProtection="1">
      <alignment vertical="center"/>
      <protection hidden="1"/>
    </xf>
    <xf numFmtId="43" fontId="5" fillId="0" borderId="0" xfId="42" applyFont="1" applyFill="1" applyBorder="1" applyAlignment="1" applyProtection="1">
      <alignment vertical="center"/>
      <protection hidden="1"/>
    </xf>
    <xf numFmtId="172" fontId="5" fillId="0" borderId="0" xfId="42" applyNumberFormat="1" applyFont="1" applyFill="1" applyBorder="1" applyAlignment="1" applyProtection="1">
      <alignment horizontal="right" vertical="center"/>
      <protection hidden="1"/>
    </xf>
    <xf numFmtId="43" fontId="5" fillId="0" borderId="0" xfId="42" applyFont="1" applyFill="1" applyBorder="1" applyAlignment="1" applyProtection="1">
      <alignment horizontal="right" vertical="center"/>
      <protection hidden="1"/>
    </xf>
    <xf numFmtId="43" fontId="5" fillId="0" borderId="11" xfId="0" applyNumberFormat="1" applyFont="1" applyFill="1" applyBorder="1" applyAlignment="1" applyProtection="1">
      <alignment vertical="center"/>
      <protection hidden="1"/>
    </xf>
    <xf numFmtId="0" fontId="5" fillId="0" borderId="21" xfId="42" applyNumberFormat="1" applyFont="1" applyFill="1" applyBorder="1" applyAlignment="1">
      <alignment horizontal="center" vertical="center"/>
    </xf>
    <xf numFmtId="170" fontId="17" fillId="0" borderId="11" xfId="42" applyNumberFormat="1" applyFont="1" applyFill="1" applyBorder="1" applyAlignment="1">
      <alignment/>
    </xf>
    <xf numFmtId="170" fontId="17" fillId="0" borderId="11" xfId="42" applyNumberFormat="1" applyFont="1" applyFill="1" applyBorder="1" applyAlignment="1">
      <alignment vertical="center"/>
    </xf>
    <xf numFmtId="170" fontId="17" fillId="0" borderId="0" xfId="42" applyNumberFormat="1" applyFont="1" applyFill="1" applyBorder="1" applyAlignment="1">
      <alignment vertical="center"/>
    </xf>
    <xf numFmtId="170" fontId="17" fillId="0" borderId="0" xfId="42" applyNumberFormat="1" applyFont="1" applyFill="1" applyBorder="1" applyAlignment="1">
      <alignment horizontal="right" vertical="center"/>
    </xf>
    <xf numFmtId="170" fontId="20" fillId="0" borderId="18" xfId="42" applyNumberFormat="1" applyFont="1" applyFill="1" applyBorder="1" applyAlignment="1">
      <alignment/>
    </xf>
    <xf numFmtId="170" fontId="17" fillId="0" borderId="0" xfId="42" applyNumberFormat="1" applyFont="1" applyFill="1" applyBorder="1" applyAlignment="1">
      <alignment/>
    </xf>
    <xf numFmtId="170" fontId="17" fillId="0" borderId="13" xfId="42" applyNumberFormat="1" applyFont="1" applyFill="1" applyBorder="1" applyAlignment="1">
      <alignment/>
    </xf>
    <xf numFmtId="43" fontId="10" fillId="0" borderId="0" xfId="0" applyFont="1" applyFill="1" applyAlignment="1">
      <alignment horizontal="center" vertical="center"/>
    </xf>
    <xf numFmtId="15" fontId="15" fillId="0" borderId="0" xfId="0" applyNumberFormat="1" applyFont="1" applyFill="1" applyBorder="1" applyAlignment="1">
      <alignment vertical="center"/>
    </xf>
    <xf numFmtId="170" fontId="17" fillId="0" borderId="0" xfId="58" applyNumberFormat="1">
      <alignment/>
      <protection/>
    </xf>
    <xf numFmtId="170" fontId="5" fillId="0" borderId="10" xfId="42" applyNumberFormat="1" applyFont="1" applyFill="1" applyBorder="1" applyAlignment="1">
      <alignment horizontal="center" vertical="center"/>
    </xf>
    <xf numFmtId="49" fontId="5" fillId="0" borderId="22" xfId="42" applyNumberFormat="1" applyFont="1" applyFill="1" applyBorder="1" applyAlignment="1">
      <alignment horizontal="center" vertical="center"/>
    </xf>
    <xf numFmtId="170" fontId="5" fillId="0" borderId="10" xfId="42" applyNumberFormat="1" applyFont="1" applyFill="1" applyBorder="1" applyAlignment="1" applyProtection="1">
      <alignment vertical="center"/>
      <protection hidden="1"/>
    </xf>
    <xf numFmtId="170" fontId="5" fillId="0" borderId="22" xfId="42" applyNumberFormat="1" applyFont="1" applyFill="1" applyBorder="1" applyAlignment="1" applyProtection="1">
      <alignment vertical="center"/>
      <protection hidden="1"/>
    </xf>
    <xf numFmtId="0" fontId="5" fillId="0" borderId="15" xfId="42" applyNumberFormat="1" applyFont="1" applyFill="1" applyBorder="1" applyAlignment="1">
      <alignment horizontal="center" vertical="center"/>
    </xf>
    <xf numFmtId="0" fontId="5" fillId="0" borderId="10" xfId="42" applyNumberFormat="1" applyFont="1" applyFill="1" applyBorder="1" applyAlignment="1">
      <alignment horizontal="center" vertical="center"/>
    </xf>
    <xf numFmtId="173" fontId="5" fillId="0" borderId="10" xfId="42" applyNumberFormat="1" applyFont="1" applyFill="1" applyBorder="1" applyAlignment="1" applyProtection="1">
      <alignment vertical="center"/>
      <protection hidden="1"/>
    </xf>
    <xf numFmtId="43" fontId="5" fillId="0" borderId="22" xfId="0" applyNumberFormat="1" applyFont="1" applyFill="1" applyBorder="1" applyAlignment="1" applyProtection="1">
      <alignment vertical="center"/>
      <protection hidden="1"/>
    </xf>
    <xf numFmtId="170" fontId="17" fillId="0" borderId="0" xfId="42" applyNumberFormat="1" applyFont="1" applyFill="1" applyAlignment="1" quotePrefix="1">
      <alignment horizontal="center"/>
    </xf>
    <xf numFmtId="170" fontId="17" fillId="0" borderId="0" xfId="42" applyNumberFormat="1" applyFont="1" applyFill="1" applyBorder="1" applyAlignment="1">
      <alignment/>
    </xf>
    <xf numFmtId="170" fontId="5" fillId="0" borderId="15" xfId="42" applyNumberFormat="1" applyFont="1" applyFill="1" applyBorder="1" applyAlignment="1" applyProtection="1">
      <alignment horizontal="right" vertical="center"/>
      <protection hidden="1"/>
    </xf>
    <xf numFmtId="170" fontId="5" fillId="0" borderId="10" xfId="42" applyNumberFormat="1" applyFont="1" applyFill="1" applyBorder="1" applyAlignment="1" applyProtection="1">
      <alignment horizontal="right" vertical="center"/>
      <protection hidden="1"/>
    </xf>
    <xf numFmtId="170" fontId="5" fillId="0" borderId="20" xfId="42" applyNumberFormat="1" applyFont="1" applyFill="1" applyBorder="1" applyAlignment="1" applyProtection="1">
      <alignment horizontal="right" vertical="center"/>
      <protection hidden="1"/>
    </xf>
    <xf numFmtId="170" fontId="5" fillId="0" borderId="0" xfId="42" applyNumberFormat="1" applyFont="1" applyFill="1" applyBorder="1" applyAlignment="1" applyProtection="1" quotePrefix="1">
      <alignment horizontal="center" vertical="center"/>
      <protection hidden="1"/>
    </xf>
    <xf numFmtId="170" fontId="10" fillId="0" borderId="0" xfId="42" applyNumberFormat="1" applyFont="1" applyFill="1" applyBorder="1" applyAlignment="1" applyProtection="1">
      <alignment vertical="center"/>
      <protection hidden="1"/>
    </xf>
    <xf numFmtId="170" fontId="10" fillId="0" borderId="0" xfId="42" applyNumberFormat="1" applyFont="1" applyFill="1" applyAlignment="1">
      <alignment vertical="center"/>
    </xf>
    <xf numFmtId="0" fontId="5" fillId="0" borderId="0" xfId="42" applyNumberFormat="1" applyFont="1" applyFill="1" applyBorder="1" applyAlignment="1">
      <alignment horizontal="center" vertical="center"/>
    </xf>
    <xf numFmtId="43" fontId="10" fillId="0" borderId="0" xfId="0" applyFont="1" applyFill="1" applyBorder="1" applyAlignment="1">
      <alignment horizontal="center" vertical="center"/>
    </xf>
    <xf numFmtId="170" fontId="17" fillId="0" borderId="0" xfId="42" applyNumberFormat="1" applyFont="1" applyBorder="1" applyAlignment="1">
      <alignment vertical="center"/>
    </xf>
    <xf numFmtId="170" fontId="17" fillId="0" borderId="0" xfId="42" applyNumberFormat="1" applyFont="1" applyBorder="1" applyAlignment="1" quotePrefix="1">
      <alignment horizontal="center"/>
    </xf>
    <xf numFmtId="43" fontId="5" fillId="0" borderId="0" xfId="42" applyFont="1" applyFill="1" applyBorder="1" applyAlignment="1">
      <alignment vertical="center"/>
    </xf>
    <xf numFmtId="170" fontId="17" fillId="0" borderId="0" xfId="42" applyNumberFormat="1" applyFont="1" applyFill="1" applyBorder="1" applyAlignment="1">
      <alignment horizontal="center"/>
    </xf>
    <xf numFmtId="170" fontId="0" fillId="0" borderId="0" xfId="42" applyNumberFormat="1" applyFont="1" applyBorder="1" applyAlignment="1">
      <alignment vertical="center"/>
    </xf>
    <xf numFmtId="170" fontId="5" fillId="0" borderId="0" xfId="42" applyNumberFormat="1" applyFont="1" applyFill="1" applyBorder="1" applyAlignment="1">
      <alignment vertical="center"/>
    </xf>
    <xf numFmtId="43" fontId="5" fillId="0" borderId="0" xfId="42" applyFont="1" applyBorder="1" applyAlignment="1">
      <alignment vertical="center"/>
    </xf>
    <xf numFmtId="170" fontId="29" fillId="0" borderId="0" xfId="42" applyNumberFormat="1" applyFont="1" applyBorder="1" applyAlignment="1">
      <alignment vertical="center"/>
    </xf>
    <xf numFmtId="170" fontId="10" fillId="0" borderId="0" xfId="0" applyNumberFormat="1" applyFont="1" applyFill="1" applyBorder="1" applyAlignment="1">
      <alignment vertical="center"/>
    </xf>
    <xf numFmtId="43" fontId="10" fillId="0" borderId="0" xfId="0" applyFont="1" applyFill="1" applyBorder="1" applyAlignment="1">
      <alignment vertical="center"/>
    </xf>
    <xf numFmtId="170" fontId="10" fillId="0" borderId="0" xfId="42" applyNumberFormat="1" applyFont="1" applyFill="1" applyBorder="1" applyAlignment="1">
      <alignment vertical="center"/>
    </xf>
    <xf numFmtId="43" fontId="10" fillId="0" borderId="0" xfId="0" applyFont="1" applyFill="1" applyBorder="1" applyAlignment="1" quotePrefix="1">
      <alignment horizontal="center" vertical="center"/>
    </xf>
    <xf numFmtId="201" fontId="10" fillId="0" borderId="0" xfId="0" applyNumberFormat="1" applyFont="1" applyFill="1" applyAlignment="1" applyProtection="1">
      <alignment vertical="center"/>
      <protection hidden="1"/>
    </xf>
    <xf numFmtId="202" fontId="10" fillId="0" borderId="0" xfId="0" applyNumberFormat="1" applyFont="1" applyFill="1" applyBorder="1" applyAlignment="1" applyProtection="1">
      <alignment vertical="center"/>
      <protection hidden="1"/>
    </xf>
    <xf numFmtId="202" fontId="10" fillId="0" borderId="0" xfId="0" applyNumberFormat="1" applyFont="1" applyFill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43" fontId="0" fillId="0" borderId="16" xfId="0" applyFont="1" applyFill="1" applyBorder="1" applyAlignment="1">
      <alignment vertical="center"/>
    </xf>
    <xf numFmtId="15" fontId="0" fillId="0" borderId="16" xfId="0" applyNumberFormat="1" applyFont="1" applyFill="1" applyBorder="1" applyAlignment="1">
      <alignment vertical="center"/>
    </xf>
    <xf numFmtId="43" fontId="0" fillId="0" borderId="16" xfId="0" applyFont="1" applyBorder="1" applyAlignment="1">
      <alignment vertical="center"/>
    </xf>
    <xf numFmtId="170" fontId="5" fillId="33" borderId="23" xfId="42" applyNumberFormat="1" applyFont="1" applyFill="1" applyBorder="1" applyAlignment="1" applyProtection="1">
      <alignment vertical="center"/>
      <protection hidden="1"/>
    </xf>
    <xf numFmtId="43" fontId="5" fillId="0" borderId="10" xfId="42" applyFont="1" applyFill="1" applyBorder="1" applyAlignment="1" applyProtection="1">
      <alignment horizontal="right" vertical="center"/>
      <protection hidden="1"/>
    </xf>
    <xf numFmtId="171" fontId="5" fillId="0" borderId="0" xfId="0" applyNumberFormat="1" applyFont="1" applyAlignment="1">
      <alignment vertical="center"/>
    </xf>
    <xf numFmtId="170" fontId="5" fillId="0" borderId="0" xfId="42" applyNumberFormat="1" applyFont="1" applyFill="1" applyBorder="1" applyAlignment="1">
      <alignment horizontal="left" vertical="center"/>
    </xf>
    <xf numFmtId="43" fontId="5" fillId="0" borderId="0" xfId="42" applyFont="1" applyFill="1" applyBorder="1" applyAlignment="1">
      <alignment horizontal="left" vertical="center"/>
    </xf>
    <xf numFmtId="43" fontId="5" fillId="0" borderId="0" xfId="0" applyFont="1" applyAlignment="1">
      <alignment vertical="center"/>
    </xf>
    <xf numFmtId="43" fontId="0" fillId="0" borderId="0" xfId="0" applyFont="1" applyAlignment="1">
      <alignment vertical="center"/>
    </xf>
    <xf numFmtId="170" fontId="5" fillId="0" borderId="13" xfId="42" applyNumberFormat="1" applyFont="1" applyFill="1" applyBorder="1" applyAlignment="1">
      <alignment horizontal="left" vertical="center"/>
    </xf>
    <xf numFmtId="170" fontId="5" fillId="0" borderId="0" xfId="42" applyNumberFormat="1" applyFont="1" applyFill="1" applyAlignment="1">
      <alignment horizontal="left" vertical="center"/>
    </xf>
    <xf numFmtId="0" fontId="5" fillId="0" borderId="24" xfId="42" applyNumberFormat="1" applyFont="1" applyFill="1" applyBorder="1" applyAlignment="1">
      <alignment horizontal="center" vertical="center"/>
    </xf>
    <xf numFmtId="0" fontId="5" fillId="0" borderId="25" xfId="42" applyNumberFormat="1" applyFont="1" applyFill="1" applyBorder="1" applyAlignment="1">
      <alignment horizontal="center" vertical="center"/>
    </xf>
    <xf numFmtId="170" fontId="5" fillId="0" borderId="15" xfId="42" applyNumberFormat="1" applyFont="1" applyFill="1" applyBorder="1" applyAlignment="1" applyProtection="1">
      <alignment vertical="center"/>
      <protection hidden="1"/>
    </xf>
    <xf numFmtId="170" fontId="5" fillId="0" borderId="23" xfId="0" applyNumberFormat="1" applyFont="1" applyFill="1" applyBorder="1" applyAlignment="1" applyProtection="1">
      <alignment vertical="center"/>
      <protection hidden="1"/>
    </xf>
    <xf numFmtId="43" fontId="5" fillId="0" borderId="10" xfId="0" applyNumberFormat="1" applyFont="1" applyFill="1" applyBorder="1" applyAlignment="1" applyProtection="1">
      <alignment vertical="center"/>
      <protection hidden="1"/>
    </xf>
    <xf numFmtId="172" fontId="5" fillId="0" borderId="10" xfId="42" applyNumberFormat="1" applyFont="1" applyFill="1" applyBorder="1" applyAlignment="1" applyProtection="1">
      <alignment vertical="center"/>
      <protection hidden="1"/>
    </xf>
    <xf numFmtId="43" fontId="5" fillId="0" borderId="10" xfId="42" applyFont="1" applyFill="1" applyBorder="1" applyAlignment="1" applyProtection="1">
      <alignment vertical="center"/>
      <protection hidden="1"/>
    </xf>
    <xf numFmtId="171" fontId="12" fillId="0" borderId="0" xfId="0" applyNumberFormat="1" applyFont="1" applyFill="1" applyAlignment="1">
      <alignment horizontal="center" vertical="center"/>
    </xf>
    <xf numFmtId="171" fontId="5" fillId="0" borderId="0" xfId="0" applyNumberFormat="1" applyFont="1" applyFill="1" applyAlignment="1">
      <alignment horizontal="center" vertical="center"/>
    </xf>
    <xf numFmtId="170" fontId="5" fillId="0" borderId="21" xfId="42" applyNumberFormat="1" applyFont="1" applyFill="1" applyBorder="1" applyAlignment="1">
      <alignment horizontal="center" vertical="center"/>
    </xf>
    <xf numFmtId="170" fontId="5" fillId="0" borderId="0" xfId="42" applyNumberFormat="1" applyFont="1" applyFill="1" applyBorder="1" applyAlignment="1">
      <alignment horizontal="center" vertical="center"/>
    </xf>
    <xf numFmtId="43" fontId="0" fillId="0" borderId="16" xfId="0" applyFont="1" applyFill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center" vertical="center"/>
    </xf>
    <xf numFmtId="170" fontId="10" fillId="0" borderId="0" xfId="42" applyNumberFormat="1" applyFont="1" applyFill="1" applyBorder="1" applyAlignment="1">
      <alignment vertical="center"/>
    </xf>
    <xf numFmtId="170" fontId="5" fillId="33" borderId="19" xfId="42" applyNumberFormat="1" applyFont="1" applyFill="1" applyBorder="1" applyAlignment="1" applyProtection="1">
      <alignment vertical="center"/>
      <protection hidden="1"/>
    </xf>
    <xf numFmtId="170" fontId="5" fillId="0" borderId="18" xfId="42" applyNumberFormat="1" applyFont="1" applyFill="1" applyBorder="1" applyAlignment="1">
      <alignment horizontal="left" vertical="center"/>
    </xf>
    <xf numFmtId="170" fontId="5" fillId="0" borderId="17" xfId="0" applyNumberFormat="1" applyFont="1" applyFill="1" applyBorder="1" applyAlignment="1" applyProtection="1">
      <alignment vertical="center"/>
      <protection hidden="1"/>
    </xf>
    <xf numFmtId="170" fontId="5" fillId="0" borderId="26" xfId="42" applyNumberFormat="1" applyFont="1" applyFill="1" applyBorder="1" applyAlignment="1">
      <alignment horizontal="center" vertical="center"/>
    </xf>
    <xf numFmtId="170" fontId="5" fillId="0" borderId="18" xfId="42" applyNumberFormat="1" applyFont="1" applyFill="1" applyBorder="1" applyAlignment="1">
      <alignment horizontal="center" vertical="center"/>
    </xf>
    <xf numFmtId="170" fontId="5" fillId="0" borderId="27" xfId="42" applyNumberFormat="1" applyFont="1" applyFill="1" applyBorder="1" applyAlignment="1">
      <alignment horizontal="center" vertical="center"/>
    </xf>
    <xf numFmtId="0" fontId="5" fillId="0" borderId="24" xfId="42" applyNumberFormat="1" applyFont="1" applyFill="1" applyBorder="1" applyAlignment="1">
      <alignment horizontal="center" vertical="center"/>
    </xf>
    <xf numFmtId="0" fontId="5" fillId="0" borderId="25" xfId="42" applyNumberFormat="1" applyFont="1" applyFill="1" applyBorder="1" applyAlignment="1">
      <alignment horizontal="center" vertical="center"/>
    </xf>
    <xf numFmtId="0" fontId="5" fillId="0" borderId="16" xfId="42" applyNumberFormat="1" applyFont="1" applyFill="1" applyBorder="1" applyAlignment="1">
      <alignment horizontal="center" vertical="center"/>
    </xf>
    <xf numFmtId="0" fontId="5" fillId="0" borderId="12" xfId="42" applyNumberFormat="1" applyFont="1" applyFill="1" applyBorder="1" applyAlignment="1">
      <alignment horizontal="center" vertical="center"/>
    </xf>
    <xf numFmtId="49" fontId="5" fillId="0" borderId="17" xfId="42" applyNumberFormat="1" applyFont="1" applyFill="1" applyBorder="1" applyAlignment="1">
      <alignment horizontal="center" vertical="center"/>
    </xf>
    <xf numFmtId="49" fontId="5" fillId="0" borderId="14" xfId="42" applyNumberFormat="1" applyFont="1" applyFill="1" applyBorder="1" applyAlignment="1">
      <alignment horizontal="center" vertical="center"/>
    </xf>
    <xf numFmtId="0" fontId="5" fillId="0" borderId="21" xfId="42" applyNumberFormat="1" applyFont="1" applyFill="1" applyBorder="1" applyAlignment="1">
      <alignment horizontal="center" vertical="center"/>
    </xf>
    <xf numFmtId="0" fontId="5" fillId="0" borderId="0" xfId="42" applyNumberFormat="1" applyFont="1" applyFill="1" applyBorder="1" applyAlignment="1">
      <alignment horizontal="center" vertical="center"/>
    </xf>
    <xf numFmtId="170" fontId="16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W 1Q2005 Qtrly Rpt" xfId="57"/>
    <cellStyle name="Normal_MA KPSB 200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property\accounts\Consol\Year'09\Q4%202009\KHB%20Consol%20Yr09%20-%20Q4(12-03-10)%20-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&amp;%20Account\Consol\Year'12\Q1%202012\KHB%20Consol%20Yr12%20-%20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Profit &amp; Loss &amp; Balance Sheet"/>
      <sheetName val="Working"/>
      <sheetName val="tax recon"/>
      <sheetName val="Actual vs Projection"/>
      <sheetName val="Note 3"/>
      <sheetName val="Note 2 FA"/>
      <sheetName val="Note - CF"/>
      <sheetName val="Seg ast"/>
      <sheetName val="seg liab"/>
      <sheetName val="Dep &amp; Amort"/>
      <sheetName val="PBT Adj"/>
      <sheetName val="Sheet2"/>
      <sheetName val="CFS-'09"/>
      <sheetName val="seg revised"/>
      <sheetName val="Seg"/>
      <sheetName val="kenlyAdj"/>
      <sheetName val="Sheet3"/>
      <sheetName val="Sheet1"/>
      <sheetName val="ma..."/>
      <sheetName val="Stock in Trade"/>
      <sheetName val="KHB Consol Yr09 - Q4(12-03-10) "/>
    </sheetNames>
    <sheetDataSet>
      <sheetData sheetId="13">
        <row r="56">
          <cell r="D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..."/>
      <sheetName val="Adjustments"/>
      <sheetName val="Profit &amp; Loss &amp; Balance Sheet"/>
      <sheetName val="Actual vs Projection"/>
      <sheetName val="Working"/>
      <sheetName val="Note 3"/>
      <sheetName val="Note 2 FA"/>
      <sheetName val="Note - CF"/>
      <sheetName val="Seg ast"/>
      <sheetName val="seg liab"/>
      <sheetName val="Dep &amp; Amort"/>
      <sheetName val="PBT Adj"/>
      <sheetName val="Sheet2"/>
      <sheetName val="CFS-'11"/>
      <sheetName val="Segments"/>
      <sheetName val="Tax Recon"/>
      <sheetName val="TR Ageing"/>
      <sheetName val="Net gain"/>
      <sheetName val="Kenly HK"/>
      <sheetName val="seg revised"/>
      <sheetName val="Seg"/>
      <sheetName val="Inventories"/>
      <sheetName val="kenlyAdj"/>
      <sheetName val="Sheet3"/>
      <sheetName val="Sheet1"/>
      <sheetName val="Stock in Trade"/>
    </sheetNames>
    <sheetDataSet>
      <sheetData sheetId="2">
        <row r="9">
          <cell r="X9">
            <v>11586220.69</v>
          </cell>
          <cell r="AE9">
            <v>11586220.69</v>
          </cell>
        </row>
        <row r="15">
          <cell r="X15">
            <v>-5887332.869517669</v>
          </cell>
          <cell r="AE15">
            <v>-5887332.869517669</v>
          </cell>
        </row>
        <row r="17">
          <cell r="X17">
            <v>720794.4</v>
          </cell>
          <cell r="AE17">
            <v>720794.4</v>
          </cell>
        </row>
        <row r="18">
          <cell r="X18">
            <v>-69042.7</v>
          </cell>
          <cell r="AE18">
            <v>-69042.7</v>
          </cell>
        </row>
        <row r="19">
          <cell r="X19">
            <v>-2191266.0626098304</v>
          </cell>
          <cell r="AE19">
            <v>-2191266.0626098304</v>
          </cell>
        </row>
        <row r="23">
          <cell r="X23">
            <v>0</v>
          </cell>
          <cell r="AE23">
            <v>0</v>
          </cell>
        </row>
        <row r="24">
          <cell r="X24">
            <v>0</v>
          </cell>
          <cell r="AE24">
            <v>0</v>
          </cell>
        </row>
        <row r="29">
          <cell r="X29">
            <v>-1050424.9367173167</v>
          </cell>
          <cell r="AE29">
            <v>-1050424.9367173167</v>
          </cell>
        </row>
        <row r="31">
          <cell r="X31">
            <v>0</v>
          </cell>
          <cell r="AE31">
            <v>0</v>
          </cell>
        </row>
        <row r="72">
          <cell r="X72">
            <v>0</v>
          </cell>
        </row>
        <row r="81">
          <cell r="X81">
            <v>12822563.278900001</v>
          </cell>
        </row>
        <row r="83">
          <cell r="X83">
            <v>7524896.64</v>
          </cell>
        </row>
        <row r="84">
          <cell r="X84">
            <v>34974620.79</v>
          </cell>
        </row>
        <row r="85">
          <cell r="X85">
            <v>26343</v>
          </cell>
        </row>
        <row r="87">
          <cell r="X87">
            <v>6206819.293282683</v>
          </cell>
        </row>
        <row r="91">
          <cell r="X91">
            <v>12782168.05844113</v>
          </cell>
        </row>
        <row r="92">
          <cell r="X92">
            <v>121272.47000000346</v>
          </cell>
        </row>
        <row r="93">
          <cell r="X93">
            <v>6846928.77631524</v>
          </cell>
        </row>
        <row r="94">
          <cell r="X94">
            <v>0</v>
          </cell>
        </row>
        <row r="95">
          <cell r="X95">
            <v>1431431.9400000002</v>
          </cell>
        </row>
        <row r="96">
          <cell r="X96">
            <v>0</v>
          </cell>
        </row>
        <row r="97">
          <cell r="X97">
            <v>2390527.22</v>
          </cell>
        </row>
        <row r="98">
          <cell r="X98">
            <v>53328732.3219132</v>
          </cell>
        </row>
        <row r="100">
          <cell r="X100">
            <v>57599631.18</v>
          </cell>
        </row>
        <row r="101">
          <cell r="X101">
            <v>15427663.358100282</v>
          </cell>
        </row>
        <row r="115">
          <cell r="X115">
            <v>13556349.26</v>
          </cell>
        </row>
        <row r="116">
          <cell r="X116">
            <v>21599929.59</v>
          </cell>
        </row>
        <row r="117">
          <cell r="X117">
            <v>13315866.90058196</v>
          </cell>
        </row>
        <row r="119">
          <cell r="X119">
            <v>532632.78</v>
          </cell>
        </row>
        <row r="135">
          <cell r="X135">
            <v>-5197710.87</v>
          </cell>
        </row>
        <row r="137">
          <cell r="X137">
            <v>6213526.686719285</v>
          </cell>
        </row>
        <row r="138">
          <cell r="X138">
            <v>-740788.2610034086</v>
          </cell>
        </row>
        <row r="144">
          <cell r="X144">
            <v>4933532.015664</v>
          </cell>
        </row>
      </sheetData>
      <sheetData sheetId="13">
        <row r="14">
          <cell r="D14">
            <v>111134.64000000003</v>
          </cell>
        </row>
        <row r="15">
          <cell r="D15">
            <v>38849.21999999994</v>
          </cell>
        </row>
        <row r="23">
          <cell r="D23">
            <v>-12999</v>
          </cell>
        </row>
        <row r="24">
          <cell r="D24">
            <v>0.9900000000016007</v>
          </cell>
        </row>
        <row r="28">
          <cell r="D28">
            <v>-389827.50000000006</v>
          </cell>
        </row>
        <row r="32">
          <cell r="D32">
            <v>-1371916.6620000037</v>
          </cell>
        </row>
        <row r="33">
          <cell r="D33">
            <v>-7310</v>
          </cell>
        </row>
        <row r="34">
          <cell r="D34">
            <v>100504</v>
          </cell>
        </row>
        <row r="35">
          <cell r="D35">
            <v>11854815.119999992</v>
          </cell>
        </row>
        <row r="36">
          <cell r="D36">
            <v>-430725.2385691416</v>
          </cell>
        </row>
        <row r="39">
          <cell r="D39">
            <v>54549.280000000006</v>
          </cell>
        </row>
        <row r="41">
          <cell r="D41">
            <v>0</v>
          </cell>
        </row>
        <row r="42">
          <cell r="D42">
            <v>-2918674</v>
          </cell>
        </row>
        <row r="47">
          <cell r="D47">
            <v>13000</v>
          </cell>
        </row>
        <row r="48">
          <cell r="D48">
            <v>335278.22000000003</v>
          </cell>
        </row>
        <row r="49">
          <cell r="D49">
            <v>-59357</v>
          </cell>
        </row>
        <row r="52">
          <cell r="D52">
            <v>-524815.8000000007</v>
          </cell>
        </row>
        <row r="57">
          <cell r="D57">
            <v>-40644.70999999996</v>
          </cell>
        </row>
        <row r="63">
          <cell r="D63">
            <v>0</v>
          </cell>
        </row>
        <row r="76">
          <cell r="D76">
            <v>-32867.9058232399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view="pageBreakPreview" zoomScale="80" zoomScaleNormal="95" zoomScaleSheetLayoutView="80" zoomScalePageLayoutView="0" workbookViewId="0" topLeftCell="A1">
      <selection activeCell="F13" sqref="F13"/>
    </sheetView>
  </sheetViews>
  <sheetFormatPr defaultColWidth="8.88671875" defaultRowHeight="18.75"/>
  <cols>
    <col min="1" max="1" width="2.88671875" style="2" customWidth="1"/>
    <col min="2" max="2" width="2.10546875" style="42" customWidth="1"/>
    <col min="3" max="3" width="0.671875" style="42" customWidth="1"/>
    <col min="4" max="4" width="0.671875" style="6" customWidth="1"/>
    <col min="5" max="5" width="2.4453125" style="6" customWidth="1"/>
    <col min="6" max="6" width="26.88671875" style="6" customWidth="1"/>
    <col min="7" max="7" width="11.88671875" style="20" customWidth="1"/>
    <col min="8" max="8" width="1.66796875" style="152" customWidth="1"/>
    <col min="9" max="9" width="10.99609375" style="119" customWidth="1"/>
    <col min="10" max="10" width="2.10546875" style="20" customWidth="1"/>
    <col min="11" max="11" width="11.4453125" style="21" customWidth="1"/>
    <col min="12" max="12" width="1.66796875" style="92" customWidth="1"/>
    <col min="13" max="13" width="10.77734375" style="28" customWidth="1"/>
    <col min="14" max="14" width="2.88671875" style="6" customWidth="1"/>
    <col min="15" max="15" width="2.3359375" style="0" customWidth="1"/>
    <col min="16" max="16" width="1.4375" style="33" customWidth="1"/>
    <col min="17" max="17" width="10.88671875" style="0" bestFit="1" customWidth="1"/>
    <col min="18" max="18" width="12.99609375" style="0" customWidth="1"/>
    <col min="19" max="19" width="9.77734375" style="0" customWidth="1"/>
    <col min="20" max="20" width="10.88671875" style="0" bestFit="1" customWidth="1"/>
    <col min="21" max="21" width="10.10546875" style="35" customWidth="1"/>
    <col min="23" max="23" width="10.88671875" style="0" bestFit="1" customWidth="1"/>
  </cols>
  <sheetData>
    <row r="1" spans="1:21" s="54" customFormat="1" ht="18.75">
      <c r="A1" s="52"/>
      <c r="B1" s="52"/>
      <c r="C1" s="52"/>
      <c r="D1" s="53"/>
      <c r="E1" s="53"/>
      <c r="F1" s="53"/>
      <c r="G1" s="27"/>
      <c r="H1" s="150"/>
      <c r="I1" s="27"/>
      <c r="J1" s="27"/>
      <c r="K1" s="21"/>
      <c r="L1" s="92"/>
      <c r="M1" s="27"/>
      <c r="N1" s="25"/>
      <c r="P1" s="55"/>
      <c r="U1" s="135"/>
    </row>
    <row r="2" spans="1:21" s="54" customFormat="1" ht="22.5">
      <c r="A2" s="106" t="s">
        <v>34</v>
      </c>
      <c r="B2" s="52"/>
      <c r="C2" s="52"/>
      <c r="D2" s="53"/>
      <c r="E2" s="53"/>
      <c r="F2" s="53"/>
      <c r="G2" s="27"/>
      <c r="H2" s="150"/>
      <c r="I2" s="27"/>
      <c r="J2" s="27"/>
      <c r="K2" s="21"/>
      <c r="L2" s="92"/>
      <c r="M2" s="27"/>
      <c r="N2" s="25"/>
      <c r="P2" s="55"/>
      <c r="U2" s="135"/>
    </row>
    <row r="3" spans="1:21" s="54" customFormat="1" ht="18.75">
      <c r="A3" s="107" t="s">
        <v>35</v>
      </c>
      <c r="B3" s="52"/>
      <c r="C3" s="52"/>
      <c r="D3" s="53"/>
      <c r="E3" s="53"/>
      <c r="F3" s="53"/>
      <c r="G3" s="27"/>
      <c r="H3" s="150"/>
      <c r="I3" s="27"/>
      <c r="J3" s="27"/>
      <c r="K3" s="21"/>
      <c r="L3" s="92"/>
      <c r="M3" s="27"/>
      <c r="N3" s="25"/>
      <c r="P3" s="55"/>
      <c r="U3" s="135"/>
    </row>
    <row r="4" spans="1:21" s="54" customFormat="1" ht="18.75">
      <c r="A4" s="47" t="s">
        <v>60</v>
      </c>
      <c r="B4" s="52"/>
      <c r="C4" s="52"/>
      <c r="D4" s="53"/>
      <c r="E4" s="53"/>
      <c r="F4" s="53"/>
      <c r="G4" s="27"/>
      <c r="H4" s="150"/>
      <c r="I4" s="27"/>
      <c r="J4" s="27"/>
      <c r="K4" s="21"/>
      <c r="L4" s="92"/>
      <c r="M4" s="27"/>
      <c r="N4" s="25"/>
      <c r="P4" s="55"/>
      <c r="U4" s="135"/>
    </row>
    <row r="5" spans="1:21" s="54" customFormat="1" ht="18.75">
      <c r="A5" s="47" t="s">
        <v>136</v>
      </c>
      <c r="B5" s="52"/>
      <c r="C5" s="52"/>
      <c r="D5" s="53"/>
      <c r="E5" s="53"/>
      <c r="F5" s="53"/>
      <c r="G5" s="27"/>
      <c r="H5" s="150"/>
      <c r="I5" s="27"/>
      <c r="J5" s="27"/>
      <c r="K5" s="21"/>
      <c r="L5" s="92"/>
      <c r="M5" s="27"/>
      <c r="N5" s="25"/>
      <c r="P5" s="55"/>
      <c r="U5" s="135"/>
    </row>
    <row r="6" spans="1:21" s="54" customFormat="1" ht="9.75" customHeight="1">
      <c r="A6" s="107"/>
      <c r="B6" s="52"/>
      <c r="C6" s="52"/>
      <c r="D6" s="53"/>
      <c r="E6" s="53"/>
      <c r="F6" s="53"/>
      <c r="G6" s="27"/>
      <c r="H6" s="150"/>
      <c r="I6" s="27"/>
      <c r="J6" s="27"/>
      <c r="K6" s="21"/>
      <c r="L6" s="92"/>
      <c r="M6" s="27"/>
      <c r="N6" s="25"/>
      <c r="P6" s="55"/>
      <c r="U6" s="135"/>
    </row>
    <row r="7" spans="1:21" s="54" customFormat="1" ht="18.75">
      <c r="A7" s="39" t="s">
        <v>120</v>
      </c>
      <c r="B7" s="52"/>
      <c r="C7" s="52"/>
      <c r="D7" s="53"/>
      <c r="E7" s="53"/>
      <c r="F7" s="53"/>
      <c r="G7" s="27"/>
      <c r="H7" s="150"/>
      <c r="I7" s="27"/>
      <c r="J7" s="27"/>
      <c r="K7" s="21"/>
      <c r="L7" s="92"/>
      <c r="M7" s="27"/>
      <c r="N7" s="25"/>
      <c r="P7" s="55"/>
      <c r="U7" s="135"/>
    </row>
    <row r="8" spans="1:21" s="54" customFormat="1" ht="18.75">
      <c r="A8" s="39" t="s">
        <v>136</v>
      </c>
      <c r="B8" s="52"/>
      <c r="C8" s="52"/>
      <c r="D8" s="53"/>
      <c r="E8" s="53"/>
      <c r="F8" s="53"/>
      <c r="G8" s="27"/>
      <c r="H8" s="150"/>
      <c r="I8" s="27"/>
      <c r="J8" s="27"/>
      <c r="K8" s="21"/>
      <c r="L8" s="92"/>
      <c r="M8" s="27"/>
      <c r="N8" s="25"/>
      <c r="P8" s="55"/>
      <c r="U8" s="135"/>
    </row>
    <row r="9" spans="1:21" s="54" customFormat="1" ht="18.75">
      <c r="A9" s="52"/>
      <c r="B9" s="52"/>
      <c r="C9" s="52"/>
      <c r="D9" s="53"/>
      <c r="E9" s="53"/>
      <c r="F9" s="53"/>
      <c r="G9" s="249" t="s">
        <v>51</v>
      </c>
      <c r="H9" s="250"/>
      <c r="I9" s="251"/>
      <c r="J9" s="165"/>
      <c r="K9" s="249" t="s">
        <v>52</v>
      </c>
      <c r="L9" s="250"/>
      <c r="M9" s="250"/>
      <c r="N9" s="220"/>
      <c r="P9" s="55"/>
      <c r="U9" s="135"/>
    </row>
    <row r="10" spans="1:21" s="54" customFormat="1" ht="18.75">
      <c r="A10" s="52"/>
      <c r="B10" s="42"/>
      <c r="C10" s="42"/>
      <c r="D10" s="44"/>
      <c r="E10" s="44"/>
      <c r="F10" s="44"/>
      <c r="G10" s="134" t="s">
        <v>0</v>
      </c>
      <c r="H10" s="252" t="s">
        <v>54</v>
      </c>
      <c r="I10" s="253"/>
      <c r="J10" s="134"/>
      <c r="K10" s="190" t="s">
        <v>0</v>
      </c>
      <c r="L10" s="252" t="s">
        <v>54</v>
      </c>
      <c r="M10" s="258"/>
      <c r="N10" s="220"/>
      <c r="O10" s="25"/>
      <c r="P10" s="55"/>
      <c r="U10" s="135"/>
    </row>
    <row r="11" spans="2:21" s="54" customFormat="1" ht="18.75">
      <c r="B11" s="39"/>
      <c r="C11" s="39"/>
      <c r="D11" s="44"/>
      <c r="E11" s="44"/>
      <c r="F11" s="44"/>
      <c r="G11" s="186" t="s">
        <v>53</v>
      </c>
      <c r="H11" s="254" t="s">
        <v>55</v>
      </c>
      <c r="I11" s="255"/>
      <c r="J11" s="127"/>
      <c r="K11" s="191" t="s">
        <v>56</v>
      </c>
      <c r="L11" s="254" t="s">
        <v>55</v>
      </c>
      <c r="M11" s="259"/>
      <c r="N11" s="220"/>
      <c r="O11" s="25"/>
      <c r="P11" s="55"/>
      <c r="U11" s="135"/>
    </row>
    <row r="12" spans="1:21" s="54" customFormat="1" ht="18.75">
      <c r="A12" s="52"/>
      <c r="B12" s="42"/>
      <c r="C12" s="42"/>
      <c r="D12" s="44"/>
      <c r="E12" s="44"/>
      <c r="F12" s="44"/>
      <c r="G12" s="186" t="s">
        <v>1</v>
      </c>
      <c r="H12" s="254" t="s">
        <v>1</v>
      </c>
      <c r="I12" s="255"/>
      <c r="J12" s="127"/>
      <c r="K12" s="191" t="s">
        <v>57</v>
      </c>
      <c r="L12" s="254" t="s">
        <v>64</v>
      </c>
      <c r="M12" s="259"/>
      <c r="N12" s="220"/>
      <c r="O12" s="25"/>
      <c r="P12" s="55"/>
      <c r="R12" s="135"/>
      <c r="S12" s="135"/>
      <c r="T12" s="135"/>
      <c r="U12" s="135"/>
    </row>
    <row r="13" spans="1:24" s="54" customFormat="1" ht="18.75">
      <c r="A13" s="52"/>
      <c r="B13" s="42"/>
      <c r="C13" s="42"/>
      <c r="D13" s="44"/>
      <c r="E13" s="44"/>
      <c r="F13" s="44"/>
      <c r="G13" s="187" t="s">
        <v>137</v>
      </c>
      <c r="H13" s="256" t="s">
        <v>138</v>
      </c>
      <c r="I13" s="257"/>
      <c r="J13" s="108"/>
      <c r="K13" s="187" t="s">
        <v>137</v>
      </c>
      <c r="L13" s="256" t="s">
        <v>138</v>
      </c>
      <c r="M13" s="257"/>
      <c r="N13" s="221"/>
      <c r="O13" s="56"/>
      <c r="P13" s="184"/>
      <c r="R13" s="203"/>
      <c r="S13" s="203"/>
      <c r="T13" s="215"/>
      <c r="U13" s="135"/>
      <c r="V13" s="203"/>
      <c r="W13" s="215"/>
      <c r="X13" s="135"/>
    </row>
    <row r="14" spans="1:24" s="183" customFormat="1" ht="18.75">
      <c r="A14" s="239"/>
      <c r="B14" s="240"/>
      <c r="C14" s="240"/>
      <c r="D14" s="60"/>
      <c r="E14" s="60"/>
      <c r="F14" s="60"/>
      <c r="G14" s="134" t="s">
        <v>2</v>
      </c>
      <c r="H14" s="241"/>
      <c r="I14" s="233" t="s">
        <v>2</v>
      </c>
      <c r="J14" s="242"/>
      <c r="K14" s="190" t="s">
        <v>2</v>
      </c>
      <c r="L14" s="232"/>
      <c r="M14" s="175" t="s">
        <v>2</v>
      </c>
      <c r="N14" s="243"/>
      <c r="O14" s="41"/>
      <c r="P14" s="202"/>
      <c r="R14" s="202"/>
      <c r="S14" s="203"/>
      <c r="T14" s="203"/>
      <c r="U14" s="244"/>
      <c r="V14" s="203"/>
      <c r="W14" s="203"/>
      <c r="X14" s="244"/>
    </row>
    <row r="15" spans="1:21" s="54" customFormat="1" ht="18.75">
      <c r="A15" s="52"/>
      <c r="B15" s="42"/>
      <c r="C15" s="42"/>
      <c r="D15" s="44"/>
      <c r="E15" s="44"/>
      <c r="F15" s="44"/>
      <c r="G15" s="188"/>
      <c r="H15" s="49"/>
      <c r="I15" s="123"/>
      <c r="J15" s="16"/>
      <c r="K15" s="188"/>
      <c r="L15" s="144"/>
      <c r="M15" s="49"/>
      <c r="N15" s="220"/>
      <c r="O15" s="25"/>
      <c r="P15" s="55"/>
      <c r="R15" s="135"/>
      <c r="S15" s="135"/>
      <c r="T15" s="135"/>
      <c r="U15" s="212"/>
    </row>
    <row r="16" spans="1:24" s="54" customFormat="1" ht="18.75">
      <c r="A16" s="52"/>
      <c r="B16" s="47" t="s">
        <v>5</v>
      </c>
      <c r="C16" s="44"/>
      <c r="D16" s="44"/>
      <c r="G16" s="188">
        <f>'[2]Profit &amp; Loss &amp; Balance Sheet'!$AE$9/1000+'[2]Profit &amp; Loss &amp; Balance Sheet'!$AE$24/1000</f>
        <v>11586.22069</v>
      </c>
      <c r="H16" s="144"/>
      <c r="I16" s="123">
        <v>19555</v>
      </c>
      <c r="J16" s="102"/>
      <c r="K16" s="188">
        <f>'[2]Profit &amp; Loss &amp; Balance Sheet'!$X$9/1000+'[2]Profit &amp; Loss &amp; Balance Sheet'!$X$24/1000</f>
        <v>11586.22069</v>
      </c>
      <c r="L16" s="145"/>
      <c r="M16" s="166">
        <f>I16</f>
        <v>19555</v>
      </c>
      <c r="N16" s="220"/>
      <c r="O16" s="25"/>
      <c r="P16" s="55"/>
      <c r="R16" s="135"/>
      <c r="S16" s="214"/>
      <c r="T16" s="212"/>
      <c r="U16" s="212"/>
      <c r="V16" s="119"/>
      <c r="W16" s="119"/>
      <c r="X16" s="119"/>
    </row>
    <row r="17" spans="1:24" s="54" customFormat="1" ht="18.75">
      <c r="A17" s="52"/>
      <c r="B17" s="44" t="s">
        <v>8</v>
      </c>
      <c r="C17" s="44"/>
      <c r="D17" s="44"/>
      <c r="F17" s="109"/>
      <c r="G17" s="189">
        <f>'[2]Profit &amp; Loss &amp; Balance Sheet'!$AE$15/1000</f>
        <v>-5887.332869517669</v>
      </c>
      <c r="H17" s="144"/>
      <c r="I17" s="133">
        <v>-10875</v>
      </c>
      <c r="J17" s="16"/>
      <c r="K17" s="189">
        <f>'[2]Profit &amp; Loss &amp; Balance Sheet'!$X$15/1000</f>
        <v>-5887.332869517669</v>
      </c>
      <c r="L17" s="144"/>
      <c r="M17" s="167">
        <f>I17</f>
        <v>-10875</v>
      </c>
      <c r="N17" s="220"/>
      <c r="O17" s="25"/>
      <c r="P17" s="55"/>
      <c r="R17" s="135"/>
      <c r="S17" s="214"/>
      <c r="T17" s="212"/>
      <c r="U17" s="212"/>
      <c r="V17" s="119"/>
      <c r="W17" s="119"/>
      <c r="X17" s="119"/>
    </row>
    <row r="18" spans="1:24" s="54" customFormat="1" ht="18.75">
      <c r="A18" s="52"/>
      <c r="B18" s="47" t="s">
        <v>9</v>
      </c>
      <c r="C18" s="44"/>
      <c r="D18" s="44"/>
      <c r="G18" s="234">
        <f>SUM(G16:G17)</f>
        <v>5698.887820482331</v>
      </c>
      <c r="H18" s="49"/>
      <c r="I18" s="123">
        <f>SUM(I16:I17)</f>
        <v>8680</v>
      </c>
      <c r="J18" s="16"/>
      <c r="K18" s="234">
        <f>SUM(K16:K17)</f>
        <v>5698.887820482331</v>
      </c>
      <c r="L18" s="144"/>
      <c r="M18" s="49">
        <f>SUM(M16:M17)</f>
        <v>8680</v>
      </c>
      <c r="N18" s="220"/>
      <c r="O18" s="25"/>
      <c r="P18" s="55"/>
      <c r="R18" s="135"/>
      <c r="S18" s="135"/>
      <c r="T18" s="135"/>
      <c r="U18" s="214"/>
      <c r="V18" s="214"/>
      <c r="W18" s="214"/>
      <c r="X18" s="214"/>
    </row>
    <row r="19" spans="1:24" s="54" customFormat="1" ht="18.75">
      <c r="A19" s="52"/>
      <c r="B19" s="44" t="s">
        <v>81</v>
      </c>
      <c r="C19" s="44"/>
      <c r="D19" s="44"/>
      <c r="F19" s="109"/>
      <c r="G19" s="188">
        <f>'[2]Profit &amp; Loss &amp; Balance Sheet'!$AE$18/1000+'[2]Profit &amp; Loss &amp; Balance Sheet'!$AE$19/1000</f>
        <v>-2260.3087626098304</v>
      </c>
      <c r="H19" s="49"/>
      <c r="I19" s="123">
        <v>-2451</v>
      </c>
      <c r="J19" s="49"/>
      <c r="K19" s="188">
        <f>'[2]Profit &amp; Loss &amp; Balance Sheet'!$X$18/1000+'[2]Profit &amp; Loss &amp; Balance Sheet'!$X$19/1000</f>
        <v>-2260.3087626098304</v>
      </c>
      <c r="L19" s="144"/>
      <c r="M19" s="166">
        <f>I19</f>
        <v>-2451</v>
      </c>
      <c r="N19" s="220"/>
      <c r="O19" s="25"/>
      <c r="P19" s="55"/>
      <c r="R19" s="135"/>
      <c r="S19" s="214"/>
      <c r="T19" s="212"/>
      <c r="U19" s="212"/>
      <c r="V19" s="119"/>
      <c r="W19" s="119"/>
      <c r="X19" s="119"/>
    </row>
    <row r="20" spans="1:24" s="54" customFormat="1" ht="18.75">
      <c r="A20" s="52"/>
      <c r="B20" s="44" t="s">
        <v>100</v>
      </c>
      <c r="C20" s="44"/>
      <c r="D20" s="44"/>
      <c r="G20" s="189">
        <f>'[2]Profit &amp; Loss &amp; Balance Sheet'!$AE$17/1000+'[2]Profit &amp; Loss &amp; Balance Sheet'!$AE$23/1000-1</f>
        <v>719.7944</v>
      </c>
      <c r="H20" s="111"/>
      <c r="I20" s="133">
        <v>531</v>
      </c>
      <c r="J20" s="102"/>
      <c r="K20" s="189">
        <f>'[2]Profit &amp; Loss &amp; Balance Sheet'!$X$17/1000+'[2]Profit &amp; Loss &amp; Balance Sheet'!$X$23/1000-1</f>
        <v>719.7944</v>
      </c>
      <c r="L20" s="248"/>
      <c r="M20" s="163">
        <f>I20</f>
        <v>531</v>
      </c>
      <c r="N20" s="220"/>
      <c r="O20" s="25"/>
      <c r="P20" s="55"/>
      <c r="R20" s="135"/>
      <c r="S20" s="214"/>
      <c r="T20" s="212"/>
      <c r="U20" s="212"/>
      <c r="V20" s="119"/>
      <c r="W20" s="119"/>
      <c r="X20" s="119"/>
    </row>
    <row r="21" spans="1:24" s="54" customFormat="1" ht="18.75">
      <c r="A21" s="52"/>
      <c r="B21" s="58" t="s">
        <v>72</v>
      </c>
      <c r="C21" s="44"/>
      <c r="D21" s="44"/>
      <c r="G21" s="15">
        <f>SUM(G18:G20)+1</f>
        <v>4159.373457872501</v>
      </c>
      <c r="H21" s="145"/>
      <c r="I21" s="143">
        <f>+SUM(I18:I20)</f>
        <v>6760</v>
      </c>
      <c r="J21" s="16"/>
      <c r="K21" s="15">
        <f>SUM(K18:K20)+1</f>
        <v>4159.373457872501</v>
      </c>
      <c r="L21" s="145"/>
      <c r="M21" s="166">
        <f>+SUM(M18:M20)</f>
        <v>6760</v>
      </c>
      <c r="N21" s="220"/>
      <c r="O21" s="25"/>
      <c r="P21" s="55"/>
      <c r="R21" s="135"/>
      <c r="S21" s="135"/>
      <c r="T21" s="135"/>
      <c r="U21" s="214"/>
      <c r="V21" s="214"/>
      <c r="W21" s="214"/>
      <c r="X21" s="214"/>
    </row>
    <row r="22" spans="1:24" s="54" customFormat="1" ht="18.75">
      <c r="A22" s="52"/>
      <c r="B22" s="57" t="s">
        <v>79</v>
      </c>
      <c r="C22" s="44"/>
      <c r="D22" s="44"/>
      <c r="G22" s="188">
        <f>'[2]Profit &amp; Loss &amp; Balance Sheet'!$AE$29/1000+'[2]Profit &amp; Loss &amp; Balance Sheet'!$AE$31/1000</f>
        <v>-1050.4249367173168</v>
      </c>
      <c r="H22" s="144"/>
      <c r="I22" s="143">
        <v>-1685</v>
      </c>
      <c r="J22" s="16"/>
      <c r="K22" s="188">
        <f>'[2]Profit &amp; Loss &amp; Balance Sheet'!$X$29/1000+'[2]Profit &amp; Loss &amp; Balance Sheet'!$X$31/1000</f>
        <v>-1050.4249367173168</v>
      </c>
      <c r="L22" s="145"/>
      <c r="M22" s="166">
        <f>I22</f>
        <v>-1685</v>
      </c>
      <c r="N22" s="220"/>
      <c r="O22" s="25"/>
      <c r="P22" s="55"/>
      <c r="R22" s="135"/>
      <c r="S22" s="214"/>
      <c r="T22" s="212"/>
      <c r="U22" s="212"/>
      <c r="V22" s="119"/>
      <c r="W22" s="119"/>
      <c r="X22" s="119"/>
    </row>
    <row r="23" spans="1:24" s="54" customFormat="1" ht="18.75">
      <c r="A23" s="52"/>
      <c r="C23" s="44"/>
      <c r="D23" s="44"/>
      <c r="G23" s="188"/>
      <c r="H23" s="144"/>
      <c r="I23" s="143"/>
      <c r="J23" s="16"/>
      <c r="K23" s="188"/>
      <c r="L23" s="145"/>
      <c r="M23" s="166"/>
      <c r="N23" s="220"/>
      <c r="O23" s="25"/>
      <c r="P23" s="55"/>
      <c r="R23" s="135"/>
      <c r="S23" s="214"/>
      <c r="T23" s="212"/>
      <c r="U23" s="212"/>
      <c r="V23" s="119"/>
      <c r="W23" s="119"/>
      <c r="X23" s="119"/>
    </row>
    <row r="24" spans="1:24" s="54" customFormat="1" ht="19.5" thickBot="1">
      <c r="A24" s="52"/>
      <c r="B24" s="58" t="s">
        <v>66</v>
      </c>
      <c r="C24" s="44"/>
      <c r="D24" s="44"/>
      <c r="G24" s="235">
        <f>SUM(G21:G22)</f>
        <v>3108.9485211551837</v>
      </c>
      <c r="H24" s="145"/>
      <c r="I24" s="161">
        <f>SUM(I21:I22)</f>
        <v>5075</v>
      </c>
      <c r="J24" s="15"/>
      <c r="K24" s="235">
        <f>SUM(K21:K22)</f>
        <v>3108.9485211551837</v>
      </c>
      <c r="L24" s="145"/>
      <c r="M24" s="168">
        <f>SUM(M21:M22)</f>
        <v>5075</v>
      </c>
      <c r="N24" s="220"/>
      <c r="O24" s="25"/>
      <c r="P24" s="55"/>
      <c r="R24" s="135"/>
      <c r="S24" s="135"/>
      <c r="T24" s="135"/>
      <c r="U24" s="214"/>
      <c r="V24" s="214"/>
      <c r="W24" s="214"/>
      <c r="X24" s="214"/>
    </row>
    <row r="25" spans="1:24" s="54" customFormat="1" ht="19.5" thickTop="1">
      <c r="A25" s="52"/>
      <c r="B25" s="58"/>
      <c r="C25" s="44"/>
      <c r="D25" s="44"/>
      <c r="G25" s="15"/>
      <c r="H25" s="145"/>
      <c r="I25" s="143"/>
      <c r="J25" s="166"/>
      <c r="K25" s="15"/>
      <c r="L25" s="145"/>
      <c r="M25" s="166"/>
      <c r="N25" s="220"/>
      <c r="O25" s="25"/>
      <c r="P25" s="55"/>
      <c r="R25" s="135"/>
      <c r="S25" s="135"/>
      <c r="T25" s="135"/>
      <c r="U25" s="214"/>
      <c r="V25" s="214"/>
      <c r="W25" s="214"/>
      <c r="X25" s="214"/>
    </row>
    <row r="26" spans="1:24" s="54" customFormat="1" ht="18.75">
      <c r="A26" s="52"/>
      <c r="B26" s="57" t="s">
        <v>113</v>
      </c>
      <c r="C26" s="44"/>
      <c r="D26" s="44"/>
      <c r="G26" s="15"/>
      <c r="H26" s="145"/>
      <c r="I26" s="143"/>
      <c r="J26" s="16"/>
      <c r="K26" s="15"/>
      <c r="L26" s="145"/>
      <c r="M26" s="166"/>
      <c r="N26" s="220"/>
      <c r="O26" s="25"/>
      <c r="P26" s="55"/>
      <c r="R26" s="135"/>
      <c r="S26" s="245"/>
      <c r="T26" s="212"/>
      <c r="U26" s="212"/>
      <c r="V26" s="119"/>
      <c r="W26" s="119"/>
      <c r="X26" s="119"/>
    </row>
    <row r="27" spans="1:24" s="54" customFormat="1" ht="18.75">
      <c r="A27" s="52"/>
      <c r="B27" s="61" t="s">
        <v>110</v>
      </c>
      <c r="C27" s="44"/>
      <c r="D27" s="44"/>
      <c r="G27" s="188">
        <f>'1ST QTR 2012-CE'!J28</f>
        <v>-76.78826100340859</v>
      </c>
      <c r="H27" s="144"/>
      <c r="I27" s="143">
        <v>-55</v>
      </c>
      <c r="J27" s="16"/>
      <c r="K27" s="15">
        <f>'1ST QTR 2012-CE'!J28</f>
        <v>-76.78826100340859</v>
      </c>
      <c r="L27" s="145"/>
      <c r="M27" s="166">
        <f>I27</f>
        <v>-55</v>
      </c>
      <c r="N27" s="220"/>
      <c r="O27" s="25"/>
      <c r="P27" s="55"/>
      <c r="R27" s="135"/>
      <c r="S27" s="135"/>
      <c r="T27" s="212"/>
      <c r="U27" s="135"/>
      <c r="V27" s="119"/>
      <c r="W27" s="119"/>
      <c r="X27" s="119"/>
    </row>
    <row r="28" spans="1:24" s="54" customFormat="1" ht="18.75">
      <c r="A28" s="52"/>
      <c r="B28" s="61" t="s">
        <v>109</v>
      </c>
      <c r="C28" s="44"/>
      <c r="D28" s="44"/>
      <c r="G28" s="188"/>
      <c r="H28" s="144"/>
      <c r="I28" s="143"/>
      <c r="J28" s="16"/>
      <c r="K28" s="188"/>
      <c r="L28" s="145"/>
      <c r="M28" s="166"/>
      <c r="N28" s="220"/>
      <c r="O28" s="25"/>
      <c r="P28" s="55"/>
      <c r="R28" s="135"/>
      <c r="S28" s="135"/>
      <c r="T28" s="212"/>
      <c r="U28" s="135"/>
      <c r="V28" s="119"/>
      <c r="W28" s="119"/>
      <c r="X28" s="119"/>
    </row>
    <row r="29" spans="1:24" s="54" customFormat="1" ht="18.75">
      <c r="A29" s="52"/>
      <c r="B29" s="61" t="s">
        <v>130</v>
      </c>
      <c r="C29" s="44"/>
      <c r="D29" s="44"/>
      <c r="G29" s="188"/>
      <c r="H29" s="144"/>
      <c r="I29" s="143">
        <v>0</v>
      </c>
      <c r="J29" s="16"/>
      <c r="K29" s="188"/>
      <c r="L29" s="145"/>
      <c r="M29" s="166">
        <f>I29</f>
        <v>0</v>
      </c>
      <c r="N29" s="220"/>
      <c r="O29" s="25"/>
      <c r="P29" s="55"/>
      <c r="R29" s="135"/>
      <c r="S29" s="135"/>
      <c r="T29" s="212"/>
      <c r="U29" s="135"/>
      <c r="V29" s="119"/>
      <c r="W29" s="119"/>
      <c r="X29" s="119"/>
    </row>
    <row r="30" spans="1:24" s="54" customFormat="1" ht="18.75">
      <c r="A30" s="52"/>
      <c r="B30" s="61" t="s">
        <v>131</v>
      </c>
      <c r="C30" s="44"/>
      <c r="D30" s="44"/>
      <c r="G30" s="188"/>
      <c r="H30" s="144"/>
      <c r="I30" s="143"/>
      <c r="J30" s="16"/>
      <c r="K30" s="188"/>
      <c r="L30" s="145"/>
      <c r="M30" s="166"/>
      <c r="N30" s="220"/>
      <c r="O30" s="25"/>
      <c r="P30" s="55"/>
      <c r="R30" s="135"/>
      <c r="S30" s="135"/>
      <c r="T30" s="212"/>
      <c r="U30" s="135"/>
      <c r="V30" s="119"/>
      <c r="W30" s="119"/>
      <c r="X30" s="119"/>
    </row>
    <row r="31" spans="1:24" s="54" customFormat="1" ht="18.75">
      <c r="A31" s="52"/>
      <c r="B31" s="47"/>
      <c r="C31" s="25"/>
      <c r="D31" s="44"/>
      <c r="G31" s="188"/>
      <c r="H31" s="144"/>
      <c r="I31" s="123"/>
      <c r="J31" s="102"/>
      <c r="K31" s="188"/>
      <c r="L31" s="144"/>
      <c r="M31" s="49"/>
      <c r="N31" s="220"/>
      <c r="O31" s="25"/>
      <c r="P31" s="55"/>
      <c r="R31" s="135"/>
      <c r="S31" s="135"/>
      <c r="T31" s="212"/>
      <c r="U31" s="135"/>
      <c r="V31" s="119"/>
      <c r="W31" s="119"/>
      <c r="X31" s="119"/>
    </row>
    <row r="32" spans="1:24" s="54" customFormat="1" ht="19.5" thickBot="1">
      <c r="A32" s="52"/>
      <c r="B32" s="44" t="s">
        <v>111</v>
      </c>
      <c r="C32" s="44"/>
      <c r="D32" s="44"/>
      <c r="G32" s="223">
        <f>SUM(G24:G31)</f>
        <v>3032.160260151775</v>
      </c>
      <c r="H32" s="144"/>
      <c r="I32" s="246">
        <f>SUM(I24:I31)</f>
        <v>5020</v>
      </c>
      <c r="J32" s="102"/>
      <c r="K32" s="223">
        <f>SUM(K24:K31)</f>
        <v>3032.160260151775</v>
      </c>
      <c r="L32" s="144"/>
      <c r="M32" s="246">
        <f>SUM(M24:M31)</f>
        <v>5020</v>
      </c>
      <c r="N32" s="220"/>
      <c r="O32" s="25"/>
      <c r="P32" s="55"/>
      <c r="R32" s="135"/>
      <c r="S32" s="135"/>
      <c r="T32" s="212"/>
      <c r="U32" s="135"/>
      <c r="V32" s="119"/>
      <c r="W32" s="119"/>
      <c r="X32" s="119"/>
    </row>
    <row r="33" spans="1:24" s="54" customFormat="1" ht="19.5" thickTop="1">
      <c r="A33" s="52"/>
      <c r="B33" s="58"/>
      <c r="C33" s="44"/>
      <c r="D33" s="44"/>
      <c r="G33" s="15"/>
      <c r="H33" s="145"/>
      <c r="I33" s="143"/>
      <c r="J33" s="166"/>
      <c r="K33" s="15"/>
      <c r="L33" s="145"/>
      <c r="M33" s="166"/>
      <c r="N33" s="220"/>
      <c r="O33" s="25"/>
      <c r="P33" s="55"/>
      <c r="R33" s="135"/>
      <c r="S33" s="135"/>
      <c r="T33" s="135"/>
      <c r="U33" s="214"/>
      <c r="V33" s="214"/>
      <c r="W33" s="214"/>
      <c r="X33" s="214"/>
    </row>
    <row r="34" spans="1:24" s="54" customFormat="1" ht="18.75">
      <c r="A34" s="52"/>
      <c r="C34" s="44"/>
      <c r="D34" s="44"/>
      <c r="G34" s="15"/>
      <c r="H34" s="145"/>
      <c r="I34" s="143"/>
      <c r="J34" s="16"/>
      <c r="K34" s="15"/>
      <c r="L34" s="145"/>
      <c r="M34" s="166"/>
      <c r="N34" s="220"/>
      <c r="O34" s="25"/>
      <c r="P34" s="55"/>
      <c r="R34" s="135"/>
      <c r="S34" s="214"/>
      <c r="T34" s="212"/>
      <c r="U34" s="212"/>
      <c r="V34" s="119"/>
      <c r="W34" s="119"/>
      <c r="X34" s="119"/>
    </row>
    <row r="35" spans="1:24" s="54" customFormat="1" ht="18.75">
      <c r="A35" s="52"/>
      <c r="B35" s="58" t="s">
        <v>67</v>
      </c>
      <c r="C35" s="44"/>
      <c r="D35" s="44"/>
      <c r="G35" s="15"/>
      <c r="H35" s="145"/>
      <c r="I35" s="143"/>
      <c r="J35" s="16"/>
      <c r="K35" s="15"/>
      <c r="L35" s="145"/>
      <c r="M35" s="166"/>
      <c r="N35" s="220"/>
      <c r="O35" s="25"/>
      <c r="P35" s="55"/>
      <c r="R35" s="135"/>
      <c r="S35" s="214"/>
      <c r="T35" s="212"/>
      <c r="U35" s="212"/>
      <c r="V35" s="119"/>
      <c r="W35" s="119"/>
      <c r="X35" s="119"/>
    </row>
    <row r="36" spans="1:24" s="54" customFormat="1" ht="18.75" hidden="1">
      <c r="A36" s="52"/>
      <c r="B36" s="59" t="s">
        <v>10</v>
      </c>
      <c r="C36" s="44"/>
      <c r="D36" s="44"/>
      <c r="G36" s="188">
        <f>+K36+0</f>
        <v>0</v>
      </c>
      <c r="H36" s="144"/>
      <c r="I36" s="143">
        <v>0</v>
      </c>
      <c r="J36" s="16"/>
      <c r="K36" s="15">
        <v>0</v>
      </c>
      <c r="L36" s="145"/>
      <c r="M36" s="166">
        <v>0</v>
      </c>
      <c r="N36" s="220"/>
      <c r="O36" s="25"/>
      <c r="P36" s="55"/>
      <c r="R36" s="135"/>
      <c r="S36" s="213"/>
      <c r="T36" s="212"/>
      <c r="U36" s="135"/>
      <c r="V36" s="119"/>
      <c r="W36" s="119"/>
      <c r="X36" s="119"/>
    </row>
    <row r="37" spans="1:24" s="54" customFormat="1" ht="18.75">
      <c r="A37" s="52"/>
      <c r="B37" s="59" t="s">
        <v>73</v>
      </c>
      <c r="C37" s="44"/>
      <c r="D37" s="44"/>
      <c r="G37" s="188">
        <f>G24</f>
        <v>3108.9485211551837</v>
      </c>
      <c r="H37" s="144"/>
      <c r="I37" s="143">
        <f>I24</f>
        <v>5075</v>
      </c>
      <c r="J37" s="16"/>
      <c r="K37" s="188">
        <f>K24</f>
        <v>3108.9485211551837</v>
      </c>
      <c r="L37" s="145"/>
      <c r="M37" s="166">
        <f>M24</f>
        <v>5075</v>
      </c>
      <c r="N37" s="220"/>
      <c r="O37" s="25"/>
      <c r="P37" s="55"/>
      <c r="R37" s="135"/>
      <c r="S37" s="213"/>
      <c r="T37" s="212"/>
      <c r="U37" s="135"/>
      <c r="V37" s="119"/>
      <c r="W37" s="119"/>
      <c r="X37" s="119"/>
    </row>
    <row r="38" spans="1:24" s="54" customFormat="1" ht="18.75">
      <c r="A38" s="52"/>
      <c r="B38" s="47" t="s">
        <v>65</v>
      </c>
      <c r="C38" s="25"/>
      <c r="D38" s="44"/>
      <c r="G38" s="188">
        <v>0</v>
      </c>
      <c r="H38" s="144"/>
      <c r="I38" s="123">
        <v>0</v>
      </c>
      <c r="J38" s="102"/>
      <c r="K38" s="188">
        <v>0</v>
      </c>
      <c r="L38" s="144"/>
      <c r="M38" s="49">
        <v>0</v>
      </c>
      <c r="N38" s="220"/>
      <c r="O38" s="25"/>
      <c r="P38" s="55"/>
      <c r="R38" s="135"/>
      <c r="S38" s="213"/>
      <c r="T38" s="212"/>
      <c r="U38" s="135"/>
      <c r="V38" s="119"/>
      <c r="W38" s="119"/>
      <c r="X38" s="119"/>
    </row>
    <row r="39" spans="1:24" s="54" customFormat="1" ht="18.75">
      <c r="A39" s="52"/>
      <c r="B39" s="47"/>
      <c r="C39" s="25"/>
      <c r="D39" s="44"/>
      <c r="G39" s="188"/>
      <c r="H39" s="144"/>
      <c r="I39" s="123"/>
      <c r="J39" s="102"/>
      <c r="K39" s="188"/>
      <c r="L39" s="144"/>
      <c r="M39" s="49"/>
      <c r="N39" s="220"/>
      <c r="O39" s="25"/>
      <c r="P39" s="55"/>
      <c r="R39" s="135"/>
      <c r="S39" s="213"/>
      <c r="T39" s="212"/>
      <c r="U39" s="135"/>
      <c r="V39" s="119"/>
      <c r="W39" s="119"/>
      <c r="X39" s="119"/>
    </row>
    <row r="40" spans="1:24" s="54" customFormat="1" ht="19.5" thickBot="1">
      <c r="A40" s="52"/>
      <c r="B40" s="25"/>
      <c r="C40" s="44"/>
      <c r="D40" s="44"/>
      <c r="G40" s="223">
        <f>SUM(G37:G39)</f>
        <v>3108.9485211551837</v>
      </c>
      <c r="H40" s="144"/>
      <c r="I40" s="164">
        <f>SUM(I36:I39)</f>
        <v>5075</v>
      </c>
      <c r="J40" s="102"/>
      <c r="K40" s="223">
        <f>SUM(K36:K39)</f>
        <v>3108.9485211551837</v>
      </c>
      <c r="L40" s="144"/>
      <c r="M40" s="169">
        <f>SUM(M36:M39)</f>
        <v>5075</v>
      </c>
      <c r="N40" s="220"/>
      <c r="O40" s="25"/>
      <c r="P40" s="55"/>
      <c r="R40" s="135"/>
      <c r="S40" s="213"/>
      <c r="T40" s="212"/>
      <c r="U40" s="135"/>
      <c r="V40" s="119"/>
      <c r="W40" s="119"/>
      <c r="X40" s="119"/>
    </row>
    <row r="41" spans="1:24" s="54" customFormat="1" ht="19.5" thickTop="1">
      <c r="A41" s="52"/>
      <c r="B41" s="44"/>
      <c r="C41" s="44"/>
      <c r="D41" s="44"/>
      <c r="G41" s="188"/>
      <c r="H41" s="49"/>
      <c r="I41" s="123"/>
      <c r="J41" s="49"/>
      <c r="K41" s="236"/>
      <c r="L41" s="146"/>
      <c r="M41" s="110"/>
      <c r="N41" s="220"/>
      <c r="O41" s="25"/>
      <c r="P41" s="55"/>
      <c r="R41" s="135"/>
      <c r="S41" s="135"/>
      <c r="T41" s="135"/>
      <c r="U41" s="135"/>
      <c r="V41" s="119"/>
      <c r="W41" s="119"/>
      <c r="X41" s="119"/>
    </row>
    <row r="42" spans="1:21" s="54" customFormat="1" ht="18.75">
      <c r="A42" s="52"/>
      <c r="B42" s="44" t="s">
        <v>74</v>
      </c>
      <c r="C42" s="44"/>
      <c r="D42" s="60"/>
      <c r="G42" s="188"/>
      <c r="H42" s="49"/>
      <c r="I42" s="124"/>
      <c r="J42" s="49"/>
      <c r="K42" s="237"/>
      <c r="L42" s="147"/>
      <c r="M42" s="170"/>
      <c r="N42" s="220"/>
      <c r="O42" s="25"/>
      <c r="P42" s="55"/>
      <c r="R42" s="135"/>
      <c r="S42" s="135"/>
      <c r="T42" s="135"/>
      <c r="U42" s="135"/>
    </row>
    <row r="43" spans="1:21" s="54" customFormat="1" ht="18.75">
      <c r="A43" s="52"/>
      <c r="B43" s="60" t="s">
        <v>3</v>
      </c>
      <c r="C43" s="44" t="s">
        <v>75</v>
      </c>
      <c r="D43" s="60"/>
      <c r="G43" s="238">
        <f>+G37/89815*100</f>
        <v>3.461502556538645</v>
      </c>
      <c r="H43" s="157"/>
      <c r="I43" s="162">
        <v>5.55</v>
      </c>
      <c r="J43" s="49"/>
      <c r="K43" s="238">
        <f>+K37/89815*100</f>
        <v>3.461502556538645</v>
      </c>
      <c r="L43" s="159"/>
      <c r="M43" s="171">
        <f>I43</f>
        <v>5.55</v>
      </c>
      <c r="N43" s="144"/>
      <c r="O43" s="25"/>
      <c r="P43" s="55"/>
      <c r="U43" s="135"/>
    </row>
    <row r="44" spans="1:21" s="54" customFormat="1" ht="18.75">
      <c r="A44" s="52"/>
      <c r="B44" s="41"/>
      <c r="C44" s="44"/>
      <c r="D44" s="60"/>
      <c r="G44" s="188"/>
      <c r="H44" s="49"/>
      <c r="I44" s="132"/>
      <c r="J44" s="49"/>
      <c r="K44" s="192"/>
      <c r="L44" s="148"/>
      <c r="M44" s="172"/>
      <c r="N44" s="220"/>
      <c r="O44" s="25"/>
      <c r="P44" s="55"/>
      <c r="U44" s="135"/>
    </row>
    <row r="45" spans="1:21" s="54" customFormat="1" ht="18.75">
      <c r="A45" s="52"/>
      <c r="B45" s="60" t="s">
        <v>4</v>
      </c>
      <c r="C45" s="44" t="s">
        <v>42</v>
      </c>
      <c r="D45" s="60"/>
      <c r="G45" s="188"/>
      <c r="H45" s="49"/>
      <c r="I45" s="132"/>
      <c r="J45" s="49"/>
      <c r="K45" s="192"/>
      <c r="L45" s="148"/>
      <c r="M45" s="172"/>
      <c r="N45" s="220"/>
      <c r="O45" s="25"/>
      <c r="P45" s="55"/>
      <c r="U45" s="135"/>
    </row>
    <row r="46" spans="1:21" s="54" customFormat="1" ht="18.75">
      <c r="A46" s="52"/>
      <c r="B46" s="41"/>
      <c r="C46" s="44" t="s">
        <v>76</v>
      </c>
      <c r="D46" s="60"/>
      <c r="G46" s="224" t="s">
        <v>50</v>
      </c>
      <c r="H46" s="157"/>
      <c r="I46" s="158" t="s">
        <v>50</v>
      </c>
      <c r="J46" s="49"/>
      <c r="K46" s="224" t="s">
        <v>50</v>
      </c>
      <c r="L46" s="157"/>
      <c r="M46" s="173" t="s">
        <v>50</v>
      </c>
      <c r="N46" s="220"/>
      <c r="O46" s="25"/>
      <c r="P46" s="55"/>
      <c r="U46" s="135"/>
    </row>
    <row r="47" spans="1:21" s="5" customFormat="1" ht="18.75">
      <c r="A47" s="26"/>
      <c r="B47" s="42"/>
      <c r="C47" s="42"/>
      <c r="D47" s="6"/>
      <c r="E47" s="9"/>
      <c r="F47" s="1"/>
      <c r="G47" s="189"/>
      <c r="H47" s="111"/>
      <c r="I47" s="133"/>
      <c r="J47" s="111"/>
      <c r="K47" s="193"/>
      <c r="L47" s="149"/>
      <c r="M47" s="174"/>
      <c r="N47" s="222"/>
      <c r="O47" s="6"/>
      <c r="P47" s="33"/>
      <c r="U47" s="136"/>
    </row>
    <row r="48" spans="1:21" s="5" customFormat="1" ht="18.75">
      <c r="A48" s="26"/>
      <c r="B48" s="42"/>
      <c r="C48" s="113"/>
      <c r="D48" s="6"/>
      <c r="E48" s="44"/>
      <c r="F48" s="1"/>
      <c r="G48" s="49"/>
      <c r="H48" s="49"/>
      <c r="I48" s="112"/>
      <c r="J48" s="49"/>
      <c r="K48" s="110"/>
      <c r="L48" s="110"/>
      <c r="M48" s="120"/>
      <c r="N48" s="6"/>
      <c r="P48" s="33"/>
      <c r="U48" s="136"/>
    </row>
    <row r="49" spans="1:21" s="5" customFormat="1" ht="18.75">
      <c r="A49" s="26"/>
      <c r="B49" s="42"/>
      <c r="C49" s="113"/>
      <c r="D49" s="6"/>
      <c r="E49" s="6"/>
      <c r="F49" s="44"/>
      <c r="G49" s="49"/>
      <c r="H49" s="49"/>
      <c r="I49" s="112"/>
      <c r="J49" s="49"/>
      <c r="K49" s="110"/>
      <c r="L49" s="110"/>
      <c r="M49" s="120"/>
      <c r="N49" s="6"/>
      <c r="P49" s="33"/>
      <c r="U49" s="136"/>
    </row>
    <row r="50" spans="1:21" s="5" customFormat="1" ht="18.75">
      <c r="A50" s="26"/>
      <c r="B50" s="42"/>
      <c r="C50" s="42"/>
      <c r="D50" s="6"/>
      <c r="E50" s="44"/>
      <c r="F50" s="1"/>
      <c r="G50" s="49"/>
      <c r="H50" s="49"/>
      <c r="I50" s="112"/>
      <c r="J50" s="49"/>
      <c r="K50" s="110"/>
      <c r="L50" s="110"/>
      <c r="M50" s="120"/>
      <c r="N50" s="6"/>
      <c r="P50" s="33"/>
      <c r="U50" s="136"/>
    </row>
    <row r="51" spans="1:21" s="5" customFormat="1" ht="18.75">
      <c r="A51" s="26"/>
      <c r="B51" s="42"/>
      <c r="C51" s="42"/>
      <c r="D51" s="6"/>
      <c r="E51" s="44"/>
      <c r="F51" s="1"/>
      <c r="G51" s="49"/>
      <c r="H51" s="49"/>
      <c r="I51" s="112"/>
      <c r="J51" s="49"/>
      <c r="K51" s="110"/>
      <c r="L51" s="110"/>
      <c r="M51" s="120"/>
      <c r="N51" s="6"/>
      <c r="P51" s="33"/>
      <c r="U51" s="136"/>
    </row>
    <row r="52" spans="1:21" s="5" customFormat="1" ht="18.75">
      <c r="A52" s="26"/>
      <c r="B52" s="42"/>
      <c r="C52" s="42" t="s">
        <v>115</v>
      </c>
      <c r="D52" s="6"/>
      <c r="E52" s="9"/>
      <c r="F52" s="1"/>
      <c r="G52" s="62"/>
      <c r="H52" s="62"/>
      <c r="I52" s="112"/>
      <c r="J52" s="112"/>
      <c r="K52" s="110"/>
      <c r="L52" s="110"/>
      <c r="M52" s="120"/>
      <c r="N52" s="6"/>
      <c r="P52" s="33"/>
      <c r="U52" s="136"/>
    </row>
    <row r="53" spans="1:21" s="5" customFormat="1" ht="18.75">
      <c r="A53" s="26"/>
      <c r="B53" s="42"/>
      <c r="C53" s="42" t="s">
        <v>139</v>
      </c>
      <c r="D53" s="6"/>
      <c r="E53" s="9"/>
      <c r="F53" s="1"/>
      <c r="G53" s="62"/>
      <c r="H53" s="62"/>
      <c r="I53" s="112"/>
      <c r="J53" s="112"/>
      <c r="K53" s="110"/>
      <c r="L53" s="110"/>
      <c r="M53" s="120"/>
      <c r="N53" s="6"/>
      <c r="P53" s="33"/>
      <c r="U53" s="136"/>
    </row>
    <row r="54" spans="1:21" s="5" customFormat="1" ht="18.75">
      <c r="A54" s="26"/>
      <c r="B54" s="42"/>
      <c r="C54" s="42"/>
      <c r="D54" s="6"/>
      <c r="E54" s="9"/>
      <c r="F54" s="1"/>
      <c r="G54" s="62"/>
      <c r="H54" s="62"/>
      <c r="I54" s="112"/>
      <c r="J54" s="112"/>
      <c r="K54" s="110"/>
      <c r="L54" s="110"/>
      <c r="M54" s="120"/>
      <c r="N54" s="6"/>
      <c r="P54" s="33"/>
      <c r="U54" s="136"/>
    </row>
    <row r="55" spans="1:21" s="5" customFormat="1" ht="4.5" customHeight="1">
      <c r="A55" s="26"/>
      <c r="B55" s="42"/>
      <c r="C55" s="42"/>
      <c r="D55" s="6"/>
      <c r="E55" s="9"/>
      <c r="F55" s="1"/>
      <c r="G55" s="62"/>
      <c r="H55" s="62"/>
      <c r="I55" s="112"/>
      <c r="J55" s="112"/>
      <c r="K55" s="110"/>
      <c r="L55" s="110"/>
      <c r="M55" s="120"/>
      <c r="N55" s="6"/>
      <c r="P55" s="33"/>
      <c r="U55" s="136"/>
    </row>
    <row r="56" spans="1:21" s="5" customFormat="1" ht="19.5" customHeight="1">
      <c r="A56" s="106" t="s">
        <v>34</v>
      </c>
      <c r="B56" s="42"/>
      <c r="C56" s="42"/>
      <c r="D56" s="6"/>
      <c r="E56" s="9"/>
      <c r="F56" s="1"/>
      <c r="G56" s="62"/>
      <c r="H56" s="62"/>
      <c r="I56" s="112"/>
      <c r="J56" s="112"/>
      <c r="K56" s="110"/>
      <c r="L56" s="110"/>
      <c r="M56" s="120"/>
      <c r="N56" s="6"/>
      <c r="P56" s="33"/>
      <c r="U56" s="136"/>
    </row>
    <row r="57" spans="1:21" s="5" customFormat="1" ht="21.75" customHeight="1">
      <c r="A57" s="107" t="s">
        <v>35</v>
      </c>
      <c r="B57" s="42"/>
      <c r="C57" s="42"/>
      <c r="D57" s="6"/>
      <c r="E57" s="9"/>
      <c r="F57" s="1"/>
      <c r="G57" s="62"/>
      <c r="H57" s="62"/>
      <c r="I57" s="112"/>
      <c r="J57" s="112"/>
      <c r="K57" s="110"/>
      <c r="L57" s="110"/>
      <c r="M57" s="120"/>
      <c r="N57" s="6"/>
      <c r="P57" s="33"/>
      <c r="U57" s="136"/>
    </row>
    <row r="58" spans="1:21" s="54" customFormat="1" ht="18.75">
      <c r="A58" s="47" t="s">
        <v>60</v>
      </c>
      <c r="B58" s="52"/>
      <c r="C58" s="52"/>
      <c r="D58" s="53"/>
      <c r="E58" s="53"/>
      <c r="F58" s="53"/>
      <c r="G58" s="27"/>
      <c r="H58" s="150"/>
      <c r="I58" s="27"/>
      <c r="J58" s="27"/>
      <c r="K58" s="21"/>
      <c r="L58" s="92"/>
      <c r="M58" s="27"/>
      <c r="N58" s="25"/>
      <c r="P58" s="55"/>
      <c r="U58" s="135"/>
    </row>
    <row r="59" spans="1:21" s="54" customFormat="1" ht="18.75">
      <c r="A59" s="47" t="s">
        <v>136</v>
      </c>
      <c r="B59" s="52"/>
      <c r="C59" s="52"/>
      <c r="D59" s="53"/>
      <c r="E59" s="53"/>
      <c r="F59" s="53"/>
      <c r="G59" s="27"/>
      <c r="H59" s="150"/>
      <c r="I59" s="27"/>
      <c r="J59" s="27"/>
      <c r="K59" s="21"/>
      <c r="L59" s="92"/>
      <c r="M59" s="27"/>
      <c r="N59" s="25"/>
      <c r="P59" s="55"/>
      <c r="U59" s="135"/>
    </row>
    <row r="60" spans="1:21" s="54" customFormat="1" ht="9.75" customHeight="1">
      <c r="A60" s="47"/>
      <c r="B60" s="52"/>
      <c r="C60" s="52"/>
      <c r="D60" s="53"/>
      <c r="E60" s="53"/>
      <c r="F60" s="53"/>
      <c r="G60" s="27"/>
      <c r="H60" s="150"/>
      <c r="I60" s="27"/>
      <c r="J60" s="27"/>
      <c r="K60" s="21"/>
      <c r="L60" s="92"/>
      <c r="M60" s="27"/>
      <c r="N60" s="25"/>
      <c r="P60" s="55"/>
      <c r="U60" s="135"/>
    </row>
    <row r="61" spans="1:22" ht="18.75">
      <c r="A61" s="39" t="s">
        <v>140</v>
      </c>
      <c r="B61" s="40"/>
      <c r="C61" s="40"/>
      <c r="D61" s="25"/>
      <c r="E61" s="41"/>
      <c r="F61" s="25"/>
      <c r="G61" s="17"/>
      <c r="H61" s="151"/>
      <c r="I61" s="115"/>
      <c r="J61" s="11"/>
      <c r="K61" s="11"/>
      <c r="L61" s="45"/>
      <c r="M61" s="115"/>
      <c r="N61" s="25"/>
      <c r="O61" s="39"/>
      <c r="Q61" s="25"/>
      <c r="R61" s="25"/>
      <c r="S61" s="25"/>
      <c r="T61" s="25"/>
      <c r="U61" s="36"/>
      <c r="V61" s="25"/>
    </row>
    <row r="62" spans="1:22" ht="18.75">
      <c r="A62" s="42"/>
      <c r="B62" s="39"/>
      <c r="C62" s="39"/>
      <c r="D62" s="25"/>
      <c r="E62" s="25"/>
      <c r="F62" s="25"/>
      <c r="G62" s="72" t="s">
        <v>86</v>
      </c>
      <c r="I62" s="116"/>
      <c r="J62" s="13"/>
      <c r="K62" s="72" t="s">
        <v>85</v>
      </c>
      <c r="M62" s="121"/>
      <c r="N62" s="25"/>
      <c r="O62" s="25"/>
      <c r="P62" s="25"/>
      <c r="Q62" s="25"/>
      <c r="R62" s="25"/>
      <c r="S62" s="25"/>
      <c r="T62" s="25"/>
      <c r="U62" s="36"/>
      <c r="V62" s="25"/>
    </row>
    <row r="63" spans="1:22" ht="18.75">
      <c r="A63" s="42"/>
      <c r="D63" s="25"/>
      <c r="E63" s="25"/>
      <c r="F63" s="25"/>
      <c r="G63" s="89" t="s">
        <v>23</v>
      </c>
      <c r="H63" s="89"/>
      <c r="I63" s="117"/>
      <c r="J63" s="89"/>
      <c r="K63" s="89" t="s">
        <v>23</v>
      </c>
      <c r="L63" s="89"/>
      <c r="M63" s="121"/>
      <c r="N63" s="25"/>
      <c r="O63" s="25"/>
      <c r="P63" s="25"/>
      <c r="Q63" s="25"/>
      <c r="R63" s="25"/>
      <c r="S63" s="25"/>
      <c r="T63" s="25"/>
      <c r="U63" s="36"/>
      <c r="V63" s="25"/>
    </row>
    <row r="64" spans="1:22" ht="18.75">
      <c r="A64" s="42"/>
      <c r="D64" s="25"/>
      <c r="E64" s="25"/>
      <c r="F64" s="25"/>
      <c r="G64" s="199" t="s">
        <v>137</v>
      </c>
      <c r="H64" s="89"/>
      <c r="I64" s="117"/>
      <c r="J64" s="89"/>
      <c r="K64" s="128" t="s">
        <v>129</v>
      </c>
      <c r="L64" s="128"/>
      <c r="M64" s="122"/>
      <c r="N64" s="25"/>
      <c r="O64" s="25"/>
      <c r="P64" s="25"/>
      <c r="Q64" s="25"/>
      <c r="R64" s="13"/>
      <c r="S64" s="43"/>
      <c r="T64" s="13"/>
      <c r="U64" s="23"/>
      <c r="V64" s="25"/>
    </row>
    <row r="65" spans="1:22" ht="18.75">
      <c r="A65" s="42"/>
      <c r="D65" s="25"/>
      <c r="E65" s="25"/>
      <c r="F65" s="25"/>
      <c r="G65" s="89" t="s">
        <v>2</v>
      </c>
      <c r="H65" s="89"/>
      <c r="I65" s="117"/>
      <c r="J65" s="89"/>
      <c r="K65" s="130" t="s">
        <v>2</v>
      </c>
      <c r="L65" s="129"/>
      <c r="M65" s="122"/>
      <c r="N65" s="25"/>
      <c r="O65" s="25"/>
      <c r="P65" s="25"/>
      <c r="Q65" s="25"/>
      <c r="R65" s="13"/>
      <c r="S65" s="43"/>
      <c r="T65" s="13"/>
      <c r="U65" s="23"/>
      <c r="V65" s="25"/>
    </row>
    <row r="66" spans="1:22" ht="18.75">
      <c r="A66" s="42"/>
      <c r="B66" s="46" t="s">
        <v>89</v>
      </c>
      <c r="D66" s="44"/>
      <c r="E66" s="44"/>
      <c r="F66" s="44"/>
      <c r="G66" s="89"/>
      <c r="H66" s="89"/>
      <c r="I66" s="117"/>
      <c r="J66" s="89"/>
      <c r="K66" s="130"/>
      <c r="L66" s="130"/>
      <c r="M66" s="118"/>
      <c r="N66" s="25"/>
      <c r="O66" s="25"/>
      <c r="P66" s="25"/>
      <c r="Q66" s="25"/>
      <c r="R66" s="13"/>
      <c r="S66" s="45"/>
      <c r="T66" s="13"/>
      <c r="U66" s="22"/>
      <c r="V66" s="25"/>
    </row>
    <row r="67" spans="1:22" ht="18.75">
      <c r="A67" s="42"/>
      <c r="B67" s="46" t="s">
        <v>69</v>
      </c>
      <c r="C67" s="46"/>
      <c r="D67" s="44"/>
      <c r="E67" s="44"/>
      <c r="F67" s="44"/>
      <c r="G67" s="13"/>
      <c r="H67" s="13"/>
      <c r="I67" s="118"/>
      <c r="J67" s="13"/>
      <c r="K67" s="22"/>
      <c r="L67" s="22"/>
      <c r="M67" s="118"/>
      <c r="N67" s="25"/>
      <c r="O67" s="46"/>
      <c r="P67" s="46"/>
      <c r="Q67" s="44"/>
      <c r="R67" s="13"/>
      <c r="S67" s="45"/>
      <c r="T67" s="13"/>
      <c r="U67" s="22"/>
      <c r="V67" s="25"/>
    </row>
    <row r="68" spans="1:22" ht="18.75">
      <c r="A68" s="42"/>
      <c r="D68" s="44" t="s">
        <v>6</v>
      </c>
      <c r="E68" s="44"/>
      <c r="F68" s="44"/>
      <c r="G68" s="13">
        <f>'[2]Profit &amp; Loss &amp; Balance Sheet'!$X$81/1000</f>
        <v>12822.563278900001</v>
      </c>
      <c r="H68" s="13"/>
      <c r="I68" s="115"/>
      <c r="J68" s="13"/>
      <c r="K68" s="13">
        <v>12874.3431489</v>
      </c>
      <c r="L68" s="13"/>
      <c r="M68" s="115"/>
      <c r="N68" s="25"/>
      <c r="O68" s="42"/>
      <c r="P68" s="44"/>
      <c r="Q68" s="44"/>
      <c r="R68" s="13"/>
      <c r="S68" s="11"/>
      <c r="T68" s="13"/>
      <c r="U68" s="13"/>
      <c r="V68" s="25"/>
    </row>
    <row r="69" spans="1:22" ht="18.75">
      <c r="A69" s="42"/>
      <c r="D69" s="44" t="s">
        <v>39</v>
      </c>
      <c r="E69" s="44"/>
      <c r="F69" s="44"/>
      <c r="G69" s="13">
        <f>'[2]Profit &amp; Loss &amp; Balance Sheet'!$X$83/1000+13989</f>
        <v>21513.89664</v>
      </c>
      <c r="H69" s="13"/>
      <c r="I69" s="115"/>
      <c r="J69" s="13"/>
      <c r="K69" s="13">
        <v>21506.58699</v>
      </c>
      <c r="L69" s="13"/>
      <c r="M69" s="115"/>
      <c r="N69" s="25"/>
      <c r="O69" s="42"/>
      <c r="P69" s="44"/>
      <c r="Q69" s="44"/>
      <c r="R69" s="13"/>
      <c r="S69" s="11"/>
      <c r="T69" s="13"/>
      <c r="U69" s="13"/>
      <c r="V69" s="25"/>
    </row>
    <row r="70" spans="1:22" ht="18.75">
      <c r="A70" s="42"/>
      <c r="D70" s="44" t="s">
        <v>62</v>
      </c>
      <c r="E70" s="44"/>
      <c r="F70" s="44"/>
      <c r="G70" s="13">
        <f>'[2]Profit &amp; Loss &amp; Balance Sheet'!$X$84/1000</f>
        <v>34974.62079</v>
      </c>
      <c r="H70" s="13"/>
      <c r="I70" s="115"/>
      <c r="J70" s="13"/>
      <c r="K70" s="13">
        <v>33898.16017</v>
      </c>
      <c r="L70" s="13"/>
      <c r="M70" s="115"/>
      <c r="N70" s="25"/>
      <c r="O70" s="42"/>
      <c r="P70" s="44"/>
      <c r="Q70" s="44"/>
      <c r="R70" s="13"/>
      <c r="S70" s="11"/>
      <c r="T70" s="13"/>
      <c r="U70" s="13"/>
      <c r="V70" s="25"/>
    </row>
    <row r="71" spans="1:22" ht="18.75">
      <c r="A71" s="42"/>
      <c r="D71" s="44" t="s">
        <v>71</v>
      </c>
      <c r="E71" s="44"/>
      <c r="F71" s="44"/>
      <c r="G71" s="13">
        <f>'[2]Profit &amp; Loss &amp; Balance Sheet'!$X$85/1000</f>
        <v>26.343</v>
      </c>
      <c r="H71" s="13"/>
      <c r="I71" s="115"/>
      <c r="J71" s="13"/>
      <c r="K71" s="13">
        <v>26.343</v>
      </c>
      <c r="L71" s="13"/>
      <c r="M71" s="115"/>
      <c r="N71" s="25"/>
      <c r="O71" s="42"/>
      <c r="P71" s="44"/>
      <c r="Q71" s="44"/>
      <c r="R71" s="13"/>
      <c r="S71" s="11"/>
      <c r="T71" s="13"/>
      <c r="U71" s="13"/>
      <c r="V71" s="25"/>
    </row>
    <row r="72" spans="1:22" ht="18.75">
      <c r="A72" s="42"/>
      <c r="D72" s="44" t="s">
        <v>78</v>
      </c>
      <c r="F72" s="44"/>
      <c r="G72" s="13">
        <f>'[2]Profit &amp; Loss &amp; Balance Sheet'!$X$87/1000</f>
        <v>6206.819293282683</v>
      </c>
      <c r="H72" s="13"/>
      <c r="I72" s="115"/>
      <c r="J72" s="13"/>
      <c r="K72" s="13">
        <v>5998.802977677006</v>
      </c>
      <c r="L72" s="37"/>
      <c r="M72" s="115"/>
      <c r="N72" s="25"/>
      <c r="O72" s="42"/>
      <c r="P72" s="42"/>
      <c r="Q72" s="44"/>
      <c r="R72" s="13"/>
      <c r="S72" s="11"/>
      <c r="T72" s="13"/>
      <c r="U72" s="13"/>
      <c r="V72" s="25"/>
    </row>
    <row r="73" spans="1:22" ht="18.75">
      <c r="A73" s="42"/>
      <c r="D73" s="44"/>
      <c r="E73" s="44"/>
      <c r="F73" s="44"/>
      <c r="G73" s="155">
        <f>SUM(G68:G72)+1</f>
        <v>75545.24300218267</v>
      </c>
      <c r="H73" s="13"/>
      <c r="I73" s="115"/>
      <c r="J73" s="13"/>
      <c r="K73" s="155">
        <f>SUM(K68:K72)</f>
        <v>74304.23628657701</v>
      </c>
      <c r="L73" s="37"/>
      <c r="M73" s="115"/>
      <c r="N73" s="25"/>
      <c r="O73" s="42"/>
      <c r="P73" s="42"/>
      <c r="Q73" s="44"/>
      <c r="R73" s="13"/>
      <c r="S73" s="11"/>
      <c r="T73" s="13"/>
      <c r="U73" s="13"/>
      <c r="V73" s="25"/>
    </row>
    <row r="74" spans="1:22" ht="18.75">
      <c r="A74" s="42"/>
      <c r="B74" s="47" t="s">
        <v>70</v>
      </c>
      <c r="C74" s="47"/>
      <c r="D74" s="25"/>
      <c r="E74" s="44"/>
      <c r="F74" s="44"/>
      <c r="G74" s="13"/>
      <c r="H74" s="13"/>
      <c r="I74" s="115"/>
      <c r="J74" s="13"/>
      <c r="K74" s="13"/>
      <c r="L74" s="13"/>
      <c r="M74" s="115"/>
      <c r="N74" s="25"/>
      <c r="O74" s="42"/>
      <c r="P74" s="44"/>
      <c r="Q74" s="44"/>
      <c r="R74" s="13"/>
      <c r="S74" s="11"/>
      <c r="T74" s="13"/>
      <c r="U74" s="13"/>
      <c r="V74" s="25"/>
    </row>
    <row r="75" spans="1:22" ht="18.75">
      <c r="A75" s="42"/>
      <c r="B75" s="47"/>
      <c r="C75" s="47"/>
      <c r="D75" s="44" t="s">
        <v>38</v>
      </c>
      <c r="F75" s="44"/>
      <c r="G75" s="13">
        <f>'[2]Profit &amp; Loss &amp; Balance Sheet'!$X$91/1000</f>
        <v>12782.16805844113</v>
      </c>
      <c r="H75" s="13"/>
      <c r="I75" s="115"/>
      <c r="J75" s="13"/>
      <c r="K75" s="13">
        <v>12941.936741007803</v>
      </c>
      <c r="L75" s="13"/>
      <c r="M75" s="115"/>
      <c r="N75" s="25"/>
      <c r="O75" s="42"/>
      <c r="P75" s="44"/>
      <c r="Q75" s="44"/>
      <c r="R75" s="13"/>
      <c r="S75" s="11"/>
      <c r="T75" s="13"/>
      <c r="U75" s="13"/>
      <c r="V75" s="25"/>
    </row>
    <row r="76" spans="1:22" ht="18.75">
      <c r="A76" s="42"/>
      <c r="D76" s="44" t="s">
        <v>44</v>
      </c>
      <c r="E76" s="44"/>
      <c r="F76" s="44"/>
      <c r="G76" s="13">
        <f>'[2]Profit &amp; Loss &amp; Balance Sheet'!$X$98/1000-13989</f>
        <v>39339.732321913194</v>
      </c>
      <c r="H76" s="13"/>
      <c r="I76" s="115"/>
      <c r="J76" s="13"/>
      <c r="K76" s="13">
        <v>39440.23545378125</v>
      </c>
      <c r="L76" s="13"/>
      <c r="M76" s="115"/>
      <c r="N76" s="25"/>
      <c r="O76" s="42"/>
      <c r="P76" s="44"/>
      <c r="Q76" s="44"/>
      <c r="R76" s="37"/>
      <c r="S76" s="11"/>
      <c r="T76" s="13"/>
      <c r="U76" s="37"/>
      <c r="V76" s="25"/>
    </row>
    <row r="77" spans="1:22" ht="18.75">
      <c r="A77" s="42"/>
      <c r="D77" s="44" t="s">
        <v>83</v>
      </c>
      <c r="E77" s="44"/>
      <c r="F77" s="44"/>
      <c r="G77" s="13">
        <f>SUM('[2]Profit &amp; Loss &amp; Balance Sheet'!$X$92:$X$97)/1000</f>
        <v>10790.160406315244</v>
      </c>
      <c r="H77" s="13"/>
      <c r="I77" s="115"/>
      <c r="J77" s="13"/>
      <c r="K77" s="13">
        <v>9406.688724631069</v>
      </c>
      <c r="L77" s="13"/>
      <c r="M77" s="115"/>
      <c r="N77" s="25"/>
      <c r="O77" s="42"/>
      <c r="P77" s="44"/>
      <c r="Q77" s="44"/>
      <c r="R77" s="37"/>
      <c r="S77" s="11"/>
      <c r="T77" s="13"/>
      <c r="U77" s="37"/>
      <c r="V77" s="25"/>
    </row>
    <row r="78" spans="1:22" ht="18.75">
      <c r="A78" s="42"/>
      <c r="D78" s="44" t="s">
        <v>24</v>
      </c>
      <c r="E78" s="44"/>
      <c r="F78" s="44"/>
      <c r="G78" s="13">
        <f>'[2]Profit &amp; Loss &amp; Balance Sheet'!$X$100/1000+'[2]Profit &amp; Loss &amp; Balance Sheet'!$X$101/1000</f>
        <v>73027.29453810028</v>
      </c>
      <c r="H78" s="13"/>
      <c r="I78" s="118"/>
      <c r="J78" s="13"/>
      <c r="K78" s="13">
        <v>62148.92671760728</v>
      </c>
      <c r="L78" s="37"/>
      <c r="M78" s="115"/>
      <c r="N78" s="25"/>
      <c r="O78" s="42"/>
      <c r="P78" s="42"/>
      <c r="Q78" s="44"/>
      <c r="R78" s="37"/>
      <c r="S78" s="11"/>
      <c r="T78" s="13"/>
      <c r="U78" s="37"/>
      <c r="V78" s="25"/>
    </row>
    <row r="79" spans="1:22" ht="18.75">
      <c r="A79" s="42"/>
      <c r="D79" s="44"/>
      <c r="E79" s="44"/>
      <c r="F79" s="44"/>
      <c r="G79" s="155">
        <f>SUM(G75:G78)</f>
        <v>135939.35532476986</v>
      </c>
      <c r="H79" s="13"/>
      <c r="I79" s="200"/>
      <c r="J79" s="13"/>
      <c r="K79" s="155">
        <f>SUM(K75:K78)</f>
        <v>123937.78763702742</v>
      </c>
      <c r="L79" s="37"/>
      <c r="M79" s="115"/>
      <c r="N79" s="25"/>
      <c r="O79" s="47"/>
      <c r="P79" s="47"/>
      <c r="Q79" s="44"/>
      <c r="R79" s="13"/>
      <c r="S79" s="11"/>
      <c r="T79" s="13"/>
      <c r="U79" s="13"/>
      <c r="V79" s="25"/>
    </row>
    <row r="80" spans="1:22" ht="18.75">
      <c r="A80" s="42"/>
      <c r="D80" s="44"/>
      <c r="E80" s="44"/>
      <c r="F80" s="44"/>
      <c r="G80" s="13"/>
      <c r="H80" s="13"/>
      <c r="I80" s="118"/>
      <c r="J80" s="13"/>
      <c r="K80" s="13"/>
      <c r="L80" s="37"/>
      <c r="M80" s="115"/>
      <c r="N80" s="25"/>
      <c r="O80" s="47"/>
      <c r="P80" s="47"/>
      <c r="Q80" s="44"/>
      <c r="R80" s="13"/>
      <c r="S80" s="11"/>
      <c r="T80" s="13"/>
      <c r="U80" s="13"/>
      <c r="V80" s="25"/>
    </row>
    <row r="81" spans="1:22" ht="19.5" thickBot="1">
      <c r="A81" s="42"/>
      <c r="B81" s="46" t="s">
        <v>121</v>
      </c>
      <c r="D81" s="44"/>
      <c r="E81" s="44"/>
      <c r="F81" s="44"/>
      <c r="G81" s="126">
        <f>G79+G73-1</f>
        <v>211483.59832695255</v>
      </c>
      <c r="H81" s="13"/>
      <c r="I81" s="118"/>
      <c r="J81" s="13"/>
      <c r="K81" s="126">
        <f>+K73+K79</f>
        <v>198242.02392360443</v>
      </c>
      <c r="L81" s="37"/>
      <c r="M81" s="115"/>
      <c r="N81" s="25"/>
      <c r="O81" s="47"/>
      <c r="P81" s="47"/>
      <c r="Q81" s="44"/>
      <c r="R81" s="13"/>
      <c r="S81" s="11"/>
      <c r="T81" s="13"/>
      <c r="U81" s="13"/>
      <c r="V81" s="25"/>
    </row>
    <row r="82" spans="1:22" ht="9.75" customHeight="1" thickTop="1">
      <c r="A82" s="42"/>
      <c r="D82" s="44"/>
      <c r="E82" s="44"/>
      <c r="F82" s="44"/>
      <c r="G82" s="13"/>
      <c r="H82" s="13"/>
      <c r="I82" s="118"/>
      <c r="J82" s="13"/>
      <c r="K82" s="13"/>
      <c r="L82" s="37"/>
      <c r="M82" s="115"/>
      <c r="N82" s="25"/>
      <c r="O82" s="47"/>
      <c r="P82" s="47"/>
      <c r="Q82" s="44"/>
      <c r="R82" s="13"/>
      <c r="S82" s="11"/>
      <c r="T82" s="13"/>
      <c r="U82" s="13"/>
      <c r="V82" s="25"/>
    </row>
    <row r="83" spans="1:22" ht="18.75">
      <c r="A83" s="42"/>
      <c r="B83" s="47" t="s">
        <v>91</v>
      </c>
      <c r="C83" s="47"/>
      <c r="D83" s="25"/>
      <c r="E83" s="25"/>
      <c r="F83" s="25"/>
      <c r="G83" s="21"/>
      <c r="H83" s="92"/>
      <c r="M83" s="115"/>
      <c r="N83" s="25"/>
      <c r="O83" s="25"/>
      <c r="P83" s="25"/>
      <c r="Q83" s="36"/>
      <c r="R83" s="13"/>
      <c r="S83" s="45"/>
      <c r="T83" s="13"/>
      <c r="U83" s="13"/>
      <c r="V83" s="25"/>
    </row>
    <row r="84" spans="1:22" ht="18.75">
      <c r="A84" s="42"/>
      <c r="B84" s="47" t="s">
        <v>92</v>
      </c>
      <c r="C84" s="47"/>
      <c r="D84" s="25"/>
      <c r="E84" s="25"/>
      <c r="F84" s="25"/>
      <c r="G84" s="21"/>
      <c r="H84" s="92"/>
      <c r="M84" s="115"/>
      <c r="N84" s="25"/>
      <c r="O84" s="25"/>
      <c r="P84" s="25"/>
      <c r="Q84" s="36"/>
      <c r="R84" s="13"/>
      <c r="S84" s="45"/>
      <c r="T84" s="13"/>
      <c r="U84" s="13"/>
      <c r="V84" s="25"/>
    </row>
    <row r="85" spans="1:22" ht="18.75">
      <c r="A85" s="42"/>
      <c r="B85" s="25"/>
      <c r="C85" s="219"/>
      <c r="D85" s="44" t="s">
        <v>61</v>
      </c>
      <c r="E85" s="219"/>
      <c r="F85" s="219"/>
      <c r="G85" s="21">
        <v>95860</v>
      </c>
      <c r="H85" s="92"/>
      <c r="K85" s="21">
        <v>95860</v>
      </c>
      <c r="M85" s="115"/>
      <c r="N85" s="25"/>
      <c r="O85" s="42"/>
      <c r="P85" s="42"/>
      <c r="Q85" s="103"/>
      <c r="R85" s="13"/>
      <c r="S85" s="45"/>
      <c r="T85" s="13"/>
      <c r="U85" s="13"/>
      <c r="V85" s="25"/>
    </row>
    <row r="86" spans="1:22" ht="18.75">
      <c r="A86" s="42"/>
      <c r="B86" s="25"/>
      <c r="C86" s="219"/>
      <c r="D86" s="61" t="s">
        <v>117</v>
      </c>
      <c r="F86" s="219"/>
      <c r="G86" s="92">
        <f>'[2]Profit &amp; Loss &amp; Balance Sheet'!$X$135/1000</f>
        <v>-5197.71087</v>
      </c>
      <c r="H86" s="92"/>
      <c r="K86" s="92">
        <v>-5157</v>
      </c>
      <c r="M86" s="115"/>
      <c r="N86" s="25"/>
      <c r="O86" s="42"/>
      <c r="P86" s="42"/>
      <c r="Q86" s="103"/>
      <c r="R86" s="13"/>
      <c r="S86" s="45"/>
      <c r="T86" s="13"/>
      <c r="U86" s="13"/>
      <c r="V86" s="25"/>
    </row>
    <row r="87" spans="1:22" ht="18.75">
      <c r="A87" s="42"/>
      <c r="B87" s="25"/>
      <c r="C87" s="219"/>
      <c r="D87" s="44" t="s">
        <v>122</v>
      </c>
      <c r="E87" s="219"/>
      <c r="F87" s="219"/>
      <c r="G87" s="21">
        <f>'[2]Profit &amp; Loss &amp; Balance Sheet'!$X$137/1000+'[2]Profit &amp; Loss &amp; Balance Sheet'!$X$138/1000-2</f>
        <v>5470.7384257158765</v>
      </c>
      <c r="H87" s="92"/>
      <c r="K87" s="21">
        <f>6212-664</f>
        <v>5548</v>
      </c>
      <c r="M87" s="115"/>
      <c r="N87" s="25"/>
      <c r="O87" s="42"/>
      <c r="P87" s="42"/>
      <c r="Q87" s="103"/>
      <c r="R87" s="13"/>
      <c r="S87" s="45"/>
      <c r="T87" s="13"/>
      <c r="U87" s="13"/>
      <c r="V87" s="25"/>
    </row>
    <row r="88" spans="1:22" ht="18.75">
      <c r="A88" s="42"/>
      <c r="B88" s="25"/>
      <c r="C88" s="219"/>
      <c r="D88" s="44" t="s">
        <v>99</v>
      </c>
      <c r="E88" s="219"/>
      <c r="F88" s="219"/>
      <c r="G88" s="21">
        <f>'1ST QTR 2012-CE'!G33</f>
        <v>61380.94852115518</v>
      </c>
      <c r="H88" s="92"/>
      <c r="K88" s="21">
        <v>58272</v>
      </c>
      <c r="M88" s="115"/>
      <c r="N88" s="25"/>
      <c r="O88" s="42"/>
      <c r="P88" s="42"/>
      <c r="Q88" s="103"/>
      <c r="R88" s="13"/>
      <c r="S88" s="45"/>
      <c r="T88" s="13"/>
      <c r="U88" s="13"/>
      <c r="V88" s="25"/>
    </row>
    <row r="89" spans="1:22" ht="18.75">
      <c r="A89" s="42"/>
      <c r="D89" s="42" t="s">
        <v>98</v>
      </c>
      <c r="E89" s="42"/>
      <c r="F89" s="44"/>
      <c r="G89" s="155">
        <f>SUM(G85:G88)</f>
        <v>157513.97607687104</v>
      </c>
      <c r="H89" s="13"/>
      <c r="I89" s="217"/>
      <c r="J89" s="13"/>
      <c r="K89" s="155">
        <f>SUM(K85:K88)</f>
        <v>154523</v>
      </c>
      <c r="L89" s="37"/>
      <c r="M89" s="218"/>
      <c r="N89" s="25"/>
      <c r="O89" s="42"/>
      <c r="P89" s="44"/>
      <c r="Q89" s="44"/>
      <c r="R89" s="13"/>
      <c r="S89" s="11"/>
      <c r="T89" s="13"/>
      <c r="U89" s="13"/>
      <c r="V89" s="25"/>
    </row>
    <row r="90" spans="1:22" ht="18.75">
      <c r="A90" s="42"/>
      <c r="D90" s="42"/>
      <c r="E90" s="42"/>
      <c r="F90" s="44"/>
      <c r="G90" s="13"/>
      <c r="H90" s="13"/>
      <c r="I90" s="217"/>
      <c r="J90" s="13"/>
      <c r="K90" s="13"/>
      <c r="L90" s="37"/>
      <c r="M90" s="218"/>
      <c r="N90" s="25"/>
      <c r="O90" s="42"/>
      <c r="P90" s="44"/>
      <c r="Q90" s="44"/>
      <c r="R90" s="13"/>
      <c r="S90" s="11"/>
      <c r="T90" s="13"/>
      <c r="U90" s="13"/>
      <c r="V90" s="25"/>
    </row>
    <row r="91" spans="1:22" ht="18.75">
      <c r="A91" s="42"/>
      <c r="B91" s="46" t="s">
        <v>90</v>
      </c>
      <c r="D91" s="47"/>
      <c r="E91" s="46"/>
      <c r="F91" s="46"/>
      <c r="G91" s="13"/>
      <c r="H91" s="13"/>
      <c r="I91" s="118"/>
      <c r="J91" s="13"/>
      <c r="K91" s="13"/>
      <c r="L91" s="37"/>
      <c r="M91" s="115"/>
      <c r="N91" s="25"/>
      <c r="O91" s="42"/>
      <c r="P91" s="44"/>
      <c r="Q91" s="44"/>
      <c r="R91" s="13"/>
      <c r="S91" s="11"/>
      <c r="T91" s="13"/>
      <c r="U91" s="13"/>
      <c r="V91" s="25"/>
    </row>
    <row r="92" spans="1:22" ht="18.75">
      <c r="A92" s="42"/>
      <c r="B92" s="46" t="s">
        <v>93</v>
      </c>
      <c r="D92" s="44"/>
      <c r="E92" s="44"/>
      <c r="F92" s="44"/>
      <c r="G92" s="13"/>
      <c r="H92" s="13"/>
      <c r="I92" s="118"/>
      <c r="J92" s="13"/>
      <c r="K92" s="13"/>
      <c r="L92" s="37"/>
      <c r="M92" s="115"/>
      <c r="N92" s="25"/>
      <c r="O92" s="47"/>
      <c r="P92" s="47"/>
      <c r="Q92" s="44"/>
      <c r="R92" s="13"/>
      <c r="S92" s="11"/>
      <c r="T92" s="13"/>
      <c r="U92" s="13"/>
      <c r="V92" s="25"/>
    </row>
    <row r="93" spans="1:22" ht="18.75">
      <c r="A93" s="42"/>
      <c r="B93" s="44"/>
      <c r="C93" s="44"/>
      <c r="D93" s="44"/>
      <c r="E93" s="25"/>
      <c r="F93" s="44"/>
      <c r="G93" s="196"/>
      <c r="H93" s="13"/>
      <c r="I93" s="115"/>
      <c r="J93" s="13"/>
      <c r="K93" s="196"/>
      <c r="L93" s="13"/>
      <c r="M93" s="115"/>
      <c r="N93" s="25"/>
      <c r="O93" s="42"/>
      <c r="P93" s="42"/>
      <c r="Q93" s="44"/>
      <c r="R93" s="37"/>
      <c r="S93" s="11"/>
      <c r="T93" s="13"/>
      <c r="U93" s="37"/>
      <c r="V93" s="25"/>
    </row>
    <row r="94" spans="1:22" ht="18.75">
      <c r="A94" s="42"/>
      <c r="B94" s="44"/>
      <c r="C94" s="44"/>
      <c r="D94" s="44" t="s">
        <v>77</v>
      </c>
      <c r="E94" s="25"/>
      <c r="F94" s="44"/>
      <c r="G94" s="197">
        <f>'[2]Profit &amp; Loss &amp; Balance Sheet'!$X$144/1000</f>
        <v>4933.532015664</v>
      </c>
      <c r="H94" s="13"/>
      <c r="I94" s="115"/>
      <c r="J94" s="13"/>
      <c r="K94" s="197">
        <v>5008</v>
      </c>
      <c r="L94" s="13"/>
      <c r="M94" s="115"/>
      <c r="N94" s="25"/>
      <c r="O94" s="47"/>
      <c r="P94" s="47"/>
      <c r="Q94" s="44"/>
      <c r="R94" s="13"/>
      <c r="S94" s="11"/>
      <c r="T94" s="13"/>
      <c r="U94" s="13"/>
      <c r="V94" s="25"/>
    </row>
    <row r="95" spans="1:22" ht="18.75">
      <c r="A95" s="42"/>
      <c r="D95" s="42"/>
      <c r="E95" s="44"/>
      <c r="F95" s="44"/>
      <c r="G95" s="198">
        <f>G93+G94</f>
        <v>4933.532015664</v>
      </c>
      <c r="H95" s="13"/>
      <c r="I95" s="115"/>
      <c r="J95" s="13"/>
      <c r="K95" s="198">
        <f>SUM(K93:K94)</f>
        <v>5008</v>
      </c>
      <c r="L95" s="13"/>
      <c r="M95" s="54"/>
      <c r="N95" s="25"/>
      <c r="O95" s="42"/>
      <c r="P95" s="42"/>
      <c r="Q95" s="44"/>
      <c r="R95" s="38"/>
      <c r="S95" s="11"/>
      <c r="T95" s="13"/>
      <c r="U95" s="38"/>
      <c r="V95" s="25"/>
    </row>
    <row r="96" spans="1:22" ht="18.75">
      <c r="A96" s="42"/>
      <c r="B96" s="47" t="s">
        <v>88</v>
      </c>
      <c r="C96" s="47"/>
      <c r="D96" s="25"/>
      <c r="E96" s="44"/>
      <c r="F96" s="44"/>
      <c r="G96" s="197"/>
      <c r="H96" s="13"/>
      <c r="I96" s="115"/>
      <c r="J96" s="13"/>
      <c r="K96" s="197"/>
      <c r="L96" s="13"/>
      <c r="M96" s="115"/>
      <c r="N96" s="25"/>
      <c r="O96" s="42"/>
      <c r="P96" s="44"/>
      <c r="Q96" s="44"/>
      <c r="R96" s="13"/>
      <c r="S96" s="11"/>
      <c r="T96" s="13"/>
      <c r="U96" s="13"/>
      <c r="V96" s="25"/>
    </row>
    <row r="97" spans="1:22" ht="18.75">
      <c r="A97" s="42"/>
      <c r="B97" s="44"/>
      <c r="C97" s="44"/>
      <c r="D97" s="44" t="s">
        <v>84</v>
      </c>
      <c r="E97" s="44"/>
      <c r="F97" s="44"/>
      <c r="G97" s="197">
        <f>'[2]Profit &amp; Loss &amp; Balance Sheet'!$X$115/1000+'[2]Profit &amp; Loss &amp; Balance Sheet'!$X$116/1000+'[2]Profit &amp; Loss &amp; Balance Sheet'!$X$117/1000+30+1</f>
        <v>48503.14575058196</v>
      </c>
      <c r="H97" s="13"/>
      <c r="I97" s="115"/>
      <c r="J97" s="13"/>
      <c r="K97" s="197">
        <v>36728</v>
      </c>
      <c r="L97" s="13"/>
      <c r="M97" s="115"/>
      <c r="N97" s="25"/>
      <c r="O97" s="42"/>
      <c r="P97" s="44"/>
      <c r="Q97" s="103"/>
      <c r="R97" s="36"/>
      <c r="S97" s="36"/>
      <c r="T97" s="25"/>
      <c r="U97" s="36"/>
      <c r="V97" s="25"/>
    </row>
    <row r="98" spans="1:22" ht="18.75">
      <c r="A98" s="42"/>
      <c r="B98" s="44"/>
      <c r="C98" s="44"/>
      <c r="D98" s="44" t="s">
        <v>30</v>
      </c>
      <c r="E98" s="44"/>
      <c r="F98" s="44"/>
      <c r="G98" s="197">
        <v>0</v>
      </c>
      <c r="H98" s="13"/>
      <c r="I98" s="115"/>
      <c r="J98" s="13"/>
      <c r="K98" s="197">
        <v>0</v>
      </c>
      <c r="L98" s="13"/>
      <c r="M98" s="115"/>
      <c r="N98" s="25"/>
      <c r="O98" s="42"/>
      <c r="P98" s="44"/>
      <c r="Q98" s="103"/>
      <c r="R98" s="92"/>
      <c r="S98" s="36"/>
      <c r="T98" s="25"/>
      <c r="U98" s="92"/>
      <c r="V98" s="25"/>
    </row>
    <row r="99" spans="1:22" ht="18.75">
      <c r="A99" s="42"/>
      <c r="B99" s="44"/>
      <c r="C99" s="44"/>
      <c r="D99" s="44" t="s">
        <v>7</v>
      </c>
      <c r="E99" s="44"/>
      <c r="F99" s="44"/>
      <c r="G99" s="197">
        <f>'[2]Profit &amp; Loss &amp; Balance Sheet'!$X$119/1000</f>
        <v>532.63278</v>
      </c>
      <c r="H99" s="13"/>
      <c r="I99" s="115"/>
      <c r="J99" s="13"/>
      <c r="K99" s="197">
        <v>1983</v>
      </c>
      <c r="L99" s="13"/>
      <c r="M99" s="115"/>
      <c r="N99" s="25"/>
      <c r="O99" s="42"/>
      <c r="P99" s="25"/>
      <c r="Q99" s="103"/>
      <c r="R99" s="13"/>
      <c r="S99" s="45"/>
      <c r="T99" s="13"/>
      <c r="U99" s="13"/>
      <c r="V99" s="25"/>
    </row>
    <row r="100" spans="1:22" s="6" customFormat="1" ht="18.75">
      <c r="A100" s="42"/>
      <c r="B100" s="42"/>
      <c r="C100" s="42"/>
      <c r="D100" s="44"/>
      <c r="E100" s="44"/>
      <c r="F100" s="44"/>
      <c r="G100" s="198">
        <f>SUM(G97:G99)</f>
        <v>49035.77853058196</v>
      </c>
      <c r="H100" s="13"/>
      <c r="I100" s="115"/>
      <c r="J100" s="13"/>
      <c r="K100" s="198">
        <f>SUM(K97:K99)</f>
        <v>38711</v>
      </c>
      <c r="L100" s="13"/>
      <c r="M100" s="115"/>
      <c r="N100" s="25"/>
      <c r="O100" s="42"/>
      <c r="P100" s="44"/>
      <c r="Q100" s="36"/>
      <c r="R100" s="36"/>
      <c r="S100" s="36"/>
      <c r="T100" s="25"/>
      <c r="U100" s="36"/>
      <c r="V100" s="25"/>
    </row>
    <row r="101" spans="1:22" s="6" customFormat="1" ht="18.75">
      <c r="A101" s="42"/>
      <c r="B101" s="42"/>
      <c r="C101" s="46" t="s">
        <v>123</v>
      </c>
      <c r="D101" s="44"/>
      <c r="E101" s="44"/>
      <c r="F101" s="44"/>
      <c r="G101" s="13">
        <f>G95+G100+1</f>
        <v>53970.310546245964</v>
      </c>
      <c r="H101" s="13"/>
      <c r="I101" s="115"/>
      <c r="J101" s="13"/>
      <c r="K101" s="13">
        <f>+K100+K95</f>
        <v>43719</v>
      </c>
      <c r="L101" s="13"/>
      <c r="M101" s="115"/>
      <c r="N101" s="25"/>
      <c r="O101" s="42"/>
      <c r="P101" s="42"/>
      <c r="Q101" s="103"/>
      <c r="R101" s="13"/>
      <c r="S101" s="45"/>
      <c r="T101" s="13"/>
      <c r="U101" s="13"/>
      <c r="V101" s="25"/>
    </row>
    <row r="102" spans="1:22" s="6" customFormat="1" ht="18.75">
      <c r="A102" s="42"/>
      <c r="B102" s="42"/>
      <c r="C102" s="46"/>
      <c r="D102" s="44"/>
      <c r="E102" s="44"/>
      <c r="F102" s="44"/>
      <c r="G102" s="13"/>
      <c r="H102" s="13"/>
      <c r="I102" s="115"/>
      <c r="J102" s="13"/>
      <c r="K102" s="13"/>
      <c r="L102" s="13"/>
      <c r="M102" s="115"/>
      <c r="N102" s="25"/>
      <c r="O102" s="42"/>
      <c r="P102" s="42"/>
      <c r="Q102" s="103"/>
      <c r="R102" s="13"/>
      <c r="S102" s="45"/>
      <c r="T102" s="13"/>
      <c r="U102" s="13"/>
      <c r="V102" s="25"/>
    </row>
    <row r="103" spans="1:22" s="6" customFormat="1" ht="19.5" thickBot="1">
      <c r="A103" s="42"/>
      <c r="B103" s="46" t="s">
        <v>87</v>
      </c>
      <c r="C103" s="42"/>
      <c r="D103" s="25"/>
      <c r="E103" s="25"/>
      <c r="F103" s="25"/>
      <c r="G103" s="156">
        <f>+G101+G89</f>
        <v>211484.286623117</v>
      </c>
      <c r="H103" s="92"/>
      <c r="I103" s="119"/>
      <c r="J103" s="92"/>
      <c r="K103" s="156">
        <f>+K101+K89</f>
        <v>198242</v>
      </c>
      <c r="L103" s="92"/>
      <c r="M103" s="115"/>
      <c r="N103" s="25"/>
      <c r="O103" s="47"/>
      <c r="P103" s="47"/>
      <c r="Q103" s="103"/>
      <c r="R103" s="13"/>
      <c r="S103" s="45"/>
      <c r="T103" s="13"/>
      <c r="U103" s="13"/>
      <c r="V103" s="25"/>
    </row>
    <row r="104" spans="7:22" ht="19.5" thickTop="1">
      <c r="G104" s="201"/>
      <c r="K104" s="201"/>
      <c r="N104" s="25"/>
      <c r="O104" s="42"/>
      <c r="P104" s="44"/>
      <c r="Q104" s="103"/>
      <c r="R104" s="37"/>
      <c r="S104" s="45"/>
      <c r="T104" s="13"/>
      <c r="U104" s="37"/>
      <c r="V104" s="25"/>
    </row>
    <row r="105" spans="1:22" ht="18.75">
      <c r="A105" s="42"/>
      <c r="B105" s="47" t="s">
        <v>63</v>
      </c>
      <c r="C105" s="44"/>
      <c r="D105" s="42"/>
      <c r="E105" s="44"/>
      <c r="F105" s="44"/>
      <c r="G105" s="24">
        <f>+G89/G85</f>
        <v>1.6431668691515862</v>
      </c>
      <c r="H105" s="24"/>
      <c r="I105" s="216"/>
      <c r="J105" s="13"/>
      <c r="K105" s="24">
        <f>K89/K85</f>
        <v>1.611965366158982</v>
      </c>
      <c r="L105" s="160"/>
      <c r="M105" s="216"/>
      <c r="N105" s="25"/>
      <c r="O105" s="25"/>
      <c r="P105" s="25"/>
      <c r="Q105" s="25"/>
      <c r="R105" s="25"/>
      <c r="S105" s="25"/>
      <c r="T105" s="25"/>
      <c r="U105" s="36"/>
      <c r="V105" s="25"/>
    </row>
    <row r="106" spans="1:22" ht="18.75">
      <c r="A106" s="42"/>
      <c r="D106" s="25"/>
      <c r="E106" s="25"/>
      <c r="F106" s="25"/>
      <c r="G106" s="48"/>
      <c r="H106" s="48"/>
      <c r="I106" s="125"/>
      <c r="J106" s="125"/>
      <c r="K106" s="48"/>
      <c r="L106" s="48"/>
      <c r="M106" s="54"/>
      <c r="N106" s="25"/>
      <c r="O106" s="47"/>
      <c r="P106" s="25"/>
      <c r="Q106" s="36"/>
      <c r="R106" s="36"/>
      <c r="S106" s="36"/>
      <c r="T106" s="25"/>
      <c r="U106" s="36"/>
      <c r="V106" s="25"/>
    </row>
    <row r="107" spans="3:22" ht="18.75">
      <c r="C107" s="42" t="s">
        <v>134</v>
      </c>
      <c r="E107" s="9"/>
      <c r="F107" s="1"/>
      <c r="G107" s="112"/>
      <c r="H107" s="112"/>
      <c r="I107" s="112"/>
      <c r="J107" s="112"/>
      <c r="K107" s="110"/>
      <c r="L107" s="110"/>
      <c r="M107" s="120"/>
      <c r="N107" s="25"/>
      <c r="O107" s="25"/>
      <c r="P107" s="47"/>
      <c r="Q107" s="36"/>
      <c r="R107" s="36"/>
      <c r="S107" s="36"/>
      <c r="T107" s="25"/>
      <c r="U107" s="36"/>
      <c r="V107" s="25"/>
    </row>
    <row r="108" spans="3:22" ht="18.75">
      <c r="C108" s="42" t="s">
        <v>139</v>
      </c>
      <c r="E108" s="9"/>
      <c r="F108" s="1"/>
      <c r="G108" s="62"/>
      <c r="H108" s="62"/>
      <c r="I108" s="112"/>
      <c r="J108" s="112"/>
      <c r="K108" s="110"/>
      <c r="L108" s="110"/>
      <c r="M108" s="120"/>
      <c r="N108" s="25"/>
      <c r="O108" s="25"/>
      <c r="P108" s="25"/>
      <c r="Q108" s="103"/>
      <c r="R108" s="13"/>
      <c r="S108" s="45"/>
      <c r="T108" s="13"/>
      <c r="U108" s="13"/>
      <c r="V108" s="25"/>
    </row>
    <row r="109" spans="14:22" ht="22.5" customHeight="1">
      <c r="N109" s="25"/>
      <c r="O109" s="25"/>
      <c r="P109" s="25"/>
      <c r="Q109" s="103"/>
      <c r="R109" s="13"/>
      <c r="S109" s="45"/>
      <c r="T109" s="13"/>
      <c r="U109" s="13"/>
      <c r="V109" s="25"/>
    </row>
    <row r="110" spans="2:22" ht="18.75">
      <c r="B110" s="154"/>
      <c r="C110" s="154"/>
      <c r="D110" s="42"/>
      <c r="F110" s="9"/>
      <c r="G110" s="1">
        <f>G103-G81</f>
        <v>0.6882961644441821</v>
      </c>
      <c r="K110" s="1">
        <f>K103-K81</f>
        <v>-0.02392360442900099</v>
      </c>
      <c r="N110" s="25"/>
      <c r="O110" s="42"/>
      <c r="P110" s="42"/>
      <c r="Q110" s="103"/>
      <c r="R110" s="13"/>
      <c r="S110" s="45"/>
      <c r="T110" s="13"/>
      <c r="U110" s="13"/>
      <c r="V110" s="25"/>
    </row>
    <row r="111" spans="4:22" ht="18.75">
      <c r="D111" s="42"/>
      <c r="F111" s="9"/>
      <c r="G111" s="8"/>
      <c r="K111" s="1"/>
      <c r="N111" s="25"/>
      <c r="O111" s="46"/>
      <c r="P111" s="46"/>
      <c r="Q111" s="103"/>
      <c r="R111" s="13"/>
      <c r="S111" s="45"/>
      <c r="T111" s="13"/>
      <c r="U111" s="13"/>
      <c r="V111" s="25"/>
    </row>
    <row r="112" spans="1:22" ht="18.75">
      <c r="A112" s="42"/>
      <c r="D112" s="44"/>
      <c r="E112" s="44"/>
      <c r="F112" s="44"/>
      <c r="G112" s="13"/>
      <c r="H112" s="13"/>
      <c r="I112" s="115"/>
      <c r="J112" s="13"/>
      <c r="K112" s="13"/>
      <c r="L112" s="13"/>
      <c r="M112" s="54"/>
      <c r="N112" s="25"/>
      <c r="O112" s="25"/>
      <c r="P112" s="42"/>
      <c r="Q112" s="103"/>
      <c r="R112" s="13"/>
      <c r="S112" s="45"/>
      <c r="T112" s="13"/>
      <c r="U112" s="13"/>
      <c r="V112" s="25"/>
    </row>
    <row r="113" spans="1:22" ht="18.75">
      <c r="A113" s="42"/>
      <c r="D113" s="44"/>
      <c r="E113" s="44"/>
      <c r="F113" s="44"/>
      <c r="G113" s="13"/>
      <c r="H113" s="13"/>
      <c r="I113" s="115"/>
      <c r="J113" s="13"/>
      <c r="K113" s="13"/>
      <c r="L113" s="13"/>
      <c r="M113" s="54"/>
      <c r="N113" s="25"/>
      <c r="O113" s="25"/>
      <c r="P113" s="25"/>
      <c r="Q113" s="36"/>
      <c r="R113" s="92"/>
      <c r="S113" s="92"/>
      <c r="T113" s="21"/>
      <c r="U113" s="92"/>
      <c r="V113" s="25"/>
    </row>
    <row r="114" spans="1:22" ht="18.75">
      <c r="A114" s="42"/>
      <c r="D114" s="44"/>
      <c r="E114" s="44"/>
      <c r="F114" s="44"/>
      <c r="G114" s="13"/>
      <c r="H114" s="13"/>
      <c r="I114" s="115"/>
      <c r="J114" s="13"/>
      <c r="K114" s="13"/>
      <c r="L114" s="13"/>
      <c r="M114" s="54"/>
      <c r="N114" s="25"/>
      <c r="O114" s="42"/>
      <c r="P114" s="47"/>
      <c r="Q114" s="36"/>
      <c r="R114" s="37"/>
      <c r="S114" s="45"/>
      <c r="T114" s="13"/>
      <c r="U114" s="37"/>
      <c r="V114" s="25"/>
    </row>
    <row r="115" spans="1:22" ht="18.75">
      <c r="A115" s="42"/>
      <c r="D115" s="44"/>
      <c r="E115" s="44"/>
      <c r="F115" s="44"/>
      <c r="G115" s="13"/>
      <c r="H115" s="13"/>
      <c r="I115" s="115"/>
      <c r="J115" s="13"/>
      <c r="K115" s="13"/>
      <c r="L115" s="13"/>
      <c r="M115" s="54"/>
      <c r="N115" s="25"/>
      <c r="O115" s="47"/>
      <c r="P115" s="42"/>
      <c r="Q115" s="103"/>
      <c r="R115" s="13"/>
      <c r="S115" s="45"/>
      <c r="T115" s="13"/>
      <c r="U115" s="13"/>
      <c r="V115" s="25"/>
    </row>
    <row r="116" spans="1:22" ht="18.75">
      <c r="A116" s="42"/>
      <c r="D116" s="44"/>
      <c r="E116" s="44"/>
      <c r="F116" s="44"/>
      <c r="G116" s="37"/>
      <c r="H116" s="37"/>
      <c r="I116" s="115"/>
      <c r="J116" s="13"/>
      <c r="K116" s="37"/>
      <c r="L116" s="37"/>
      <c r="M116" s="54"/>
      <c r="N116" s="25"/>
      <c r="O116" s="47"/>
      <c r="P116" s="42"/>
      <c r="Q116" s="103"/>
      <c r="R116" s="13"/>
      <c r="S116" s="45"/>
      <c r="T116" s="13"/>
      <c r="U116" s="13"/>
      <c r="V116" s="25"/>
    </row>
    <row r="117" spans="1:22" ht="18.75">
      <c r="A117" s="42"/>
      <c r="D117" s="44"/>
      <c r="E117" s="44"/>
      <c r="F117" s="44"/>
      <c r="G117" s="38"/>
      <c r="H117" s="38"/>
      <c r="I117" s="115"/>
      <c r="J117" s="13"/>
      <c r="K117" s="38"/>
      <c r="L117" s="38"/>
      <c r="M117" s="54"/>
      <c r="N117" s="25"/>
      <c r="O117" s="47"/>
      <c r="P117" s="42"/>
      <c r="Q117" s="103"/>
      <c r="R117" s="13"/>
      <c r="S117" s="45"/>
      <c r="T117" s="13"/>
      <c r="U117" s="13"/>
      <c r="V117" s="25"/>
    </row>
    <row r="118" spans="1:22" ht="18.75">
      <c r="A118" s="42"/>
      <c r="D118" s="44"/>
      <c r="E118" s="44"/>
      <c r="F118" s="44"/>
      <c r="G118" s="18"/>
      <c r="H118" s="18"/>
      <c r="I118" s="118"/>
      <c r="J118" s="49"/>
      <c r="M118" s="54"/>
      <c r="N118" s="25"/>
      <c r="O118" s="46"/>
      <c r="P118" s="42"/>
      <c r="Q118" s="36"/>
      <c r="R118" s="104"/>
      <c r="S118" s="45"/>
      <c r="T118" s="13"/>
      <c r="U118" s="13"/>
      <c r="V118" s="25"/>
    </row>
    <row r="119" spans="1:22" ht="15.75" customHeight="1">
      <c r="A119" s="42"/>
      <c r="D119" s="25"/>
      <c r="E119" s="25"/>
      <c r="F119" s="50"/>
      <c r="G119" s="19"/>
      <c r="H119" s="153"/>
      <c r="I119" s="54"/>
      <c r="J119" s="25"/>
      <c r="K119" s="36"/>
      <c r="L119" s="36"/>
      <c r="M119" s="54"/>
      <c r="N119" s="25"/>
      <c r="O119" s="44"/>
      <c r="P119" s="25"/>
      <c r="Q119" s="36"/>
      <c r="R119" s="13"/>
      <c r="S119" s="45"/>
      <c r="T119" s="13"/>
      <c r="U119" s="13"/>
      <c r="V119" s="25"/>
    </row>
    <row r="120" spans="1:22" ht="21.75" customHeight="1">
      <c r="A120" s="42"/>
      <c r="D120" s="25"/>
      <c r="E120" s="25"/>
      <c r="F120" s="25"/>
      <c r="G120" s="19"/>
      <c r="H120" s="153"/>
      <c r="I120" s="54"/>
      <c r="J120" s="25"/>
      <c r="K120" s="36"/>
      <c r="L120" s="36"/>
      <c r="N120" s="25"/>
      <c r="O120" s="42"/>
      <c r="P120" s="42"/>
      <c r="Q120" s="36"/>
      <c r="R120" s="105"/>
      <c r="S120" s="36"/>
      <c r="T120" s="25"/>
      <c r="U120" s="105"/>
      <c r="V120" s="25"/>
    </row>
    <row r="121" spans="1:22" ht="18.75">
      <c r="A121" s="42"/>
      <c r="D121" s="25"/>
      <c r="E121" s="25"/>
      <c r="F121" s="25"/>
      <c r="G121" s="19"/>
      <c r="H121" s="153"/>
      <c r="I121" s="54"/>
      <c r="J121" s="25"/>
      <c r="K121" s="36"/>
      <c r="L121" s="36"/>
      <c r="N121" s="25"/>
      <c r="O121" s="42"/>
      <c r="P121" s="42"/>
      <c r="Q121" s="36"/>
      <c r="R121" s="92"/>
      <c r="S121" s="36"/>
      <c r="T121" s="25"/>
      <c r="U121" s="92"/>
      <c r="V121" s="25"/>
    </row>
    <row r="122" spans="1:22" ht="18.75">
      <c r="A122" s="42"/>
      <c r="D122" s="25"/>
      <c r="E122" s="25"/>
      <c r="F122" s="25"/>
      <c r="N122" s="25"/>
      <c r="O122" s="44"/>
      <c r="P122" s="42"/>
      <c r="Q122" s="36"/>
      <c r="R122" s="24"/>
      <c r="S122" s="36"/>
      <c r="T122" s="25"/>
      <c r="U122" s="24"/>
      <c r="V122" s="25"/>
    </row>
    <row r="123" spans="1:22" ht="18.75">
      <c r="A123" s="42"/>
      <c r="D123" s="25"/>
      <c r="E123" s="25"/>
      <c r="F123" s="25"/>
      <c r="N123" s="25"/>
      <c r="O123" s="42"/>
      <c r="P123" s="42"/>
      <c r="Q123" s="25"/>
      <c r="R123" s="25"/>
      <c r="S123" s="25"/>
      <c r="T123" s="25"/>
      <c r="U123" s="36"/>
      <c r="V123" s="25"/>
    </row>
    <row r="124" spans="1:22" ht="18.75">
      <c r="A124" s="42"/>
      <c r="D124" s="25"/>
      <c r="E124" s="25"/>
      <c r="F124" s="25"/>
      <c r="N124" s="25"/>
      <c r="O124" s="46"/>
      <c r="P124" s="42"/>
      <c r="Q124" s="25"/>
      <c r="R124" s="51"/>
      <c r="S124" s="25"/>
      <c r="T124" s="25"/>
      <c r="U124" s="104"/>
      <c r="V124" s="25"/>
    </row>
    <row r="125" spans="1:22" ht="18.75">
      <c r="A125" s="42"/>
      <c r="D125" s="25"/>
      <c r="E125" s="25"/>
      <c r="F125" s="25"/>
      <c r="N125" s="25"/>
      <c r="O125" s="44"/>
      <c r="P125" s="25"/>
      <c r="Q125" s="25"/>
      <c r="R125" s="25"/>
      <c r="S125" s="25"/>
      <c r="T125" s="25"/>
      <c r="U125" s="36"/>
      <c r="V125" s="25"/>
    </row>
    <row r="126" spans="1:22" ht="18.75">
      <c r="A126" s="42"/>
      <c r="D126" s="25"/>
      <c r="E126" s="25"/>
      <c r="F126" s="25"/>
      <c r="N126" s="25"/>
      <c r="V126" s="25"/>
    </row>
    <row r="127" spans="1:22" ht="18.75">
      <c r="A127" s="42"/>
      <c r="D127" s="25"/>
      <c r="E127" s="25"/>
      <c r="F127" s="25"/>
      <c r="N127" s="25"/>
      <c r="O127" s="25"/>
      <c r="P127" s="25"/>
      <c r="Q127" s="25"/>
      <c r="R127" s="25"/>
      <c r="S127" s="25"/>
      <c r="T127" s="25"/>
      <c r="U127" s="36"/>
      <c r="V127" s="25"/>
    </row>
    <row r="128" spans="1:22" ht="18.75">
      <c r="A128" s="42"/>
      <c r="D128" s="25"/>
      <c r="E128" s="25"/>
      <c r="F128" s="25"/>
      <c r="N128" s="25"/>
      <c r="O128" s="25"/>
      <c r="P128" s="25"/>
      <c r="Q128" s="25"/>
      <c r="R128" s="25"/>
      <c r="S128" s="25"/>
      <c r="T128" s="25"/>
      <c r="U128" s="36"/>
      <c r="V128" s="25"/>
    </row>
    <row r="129" spans="1:14" ht="18.75">
      <c r="A129" s="42"/>
      <c r="D129" s="25"/>
      <c r="E129" s="25"/>
      <c r="F129" s="25"/>
      <c r="N129" s="25"/>
    </row>
    <row r="130" spans="1:14" ht="18.75">
      <c r="A130" s="42"/>
      <c r="D130" s="25"/>
      <c r="E130" s="25"/>
      <c r="F130" s="25"/>
      <c r="N130" s="25"/>
    </row>
    <row r="131" spans="1:14" ht="18.75">
      <c r="A131" s="42"/>
      <c r="D131" s="25"/>
      <c r="E131" s="25"/>
      <c r="F131" s="25"/>
      <c r="N131" s="25"/>
    </row>
    <row r="132" spans="1:14" ht="18.75">
      <c r="A132" s="42"/>
      <c r="D132" s="25"/>
      <c r="E132" s="25"/>
      <c r="F132" s="25"/>
      <c r="N132" s="25"/>
    </row>
    <row r="133" spans="1:21" ht="18.75">
      <c r="A133" s="42"/>
      <c r="D133" s="25"/>
      <c r="E133" s="25"/>
      <c r="F133" s="25"/>
      <c r="N133" s="25"/>
      <c r="O133" s="2"/>
      <c r="P133" s="34"/>
      <c r="Q133" s="1"/>
      <c r="R133" s="30"/>
      <c r="S133" s="10"/>
      <c r="T133" s="4"/>
      <c r="U133" s="29"/>
    </row>
    <row r="134" spans="14:21" ht="18.75">
      <c r="N134" s="25"/>
      <c r="O134" s="2"/>
      <c r="P134" s="34"/>
      <c r="Q134" s="3"/>
      <c r="R134" s="31"/>
      <c r="S134" s="6"/>
      <c r="T134" s="6"/>
      <c r="U134" s="36"/>
    </row>
    <row r="135" ht="18.75">
      <c r="N135" s="25"/>
    </row>
    <row r="136" ht="18.75">
      <c r="N136" s="25"/>
    </row>
    <row r="137" ht="18.75">
      <c r="N137" s="25"/>
    </row>
  </sheetData>
  <sheetProtection/>
  <mergeCells count="10">
    <mergeCell ref="G9:I9"/>
    <mergeCell ref="K9:M9"/>
    <mergeCell ref="H10:I10"/>
    <mergeCell ref="H11:I11"/>
    <mergeCell ref="H12:I12"/>
    <mergeCell ref="H13:I13"/>
    <mergeCell ref="L10:M10"/>
    <mergeCell ref="L11:M11"/>
    <mergeCell ref="L12:M12"/>
    <mergeCell ref="L13:M13"/>
  </mergeCells>
  <printOptions/>
  <pageMargins left="0.4330708661417323" right="0.2362204724409449" top="0.2362204724409449" bottom="0.2755905511811024" header="0.1968503937007874" footer="0.2362204724409449"/>
  <pageSetup horizontalDpi="600" verticalDpi="600" orientation="portrait" paperSize="9" scale="82" r:id="rId1"/>
  <headerFooter alignWithMargins="0">
    <oddFooter>&amp;C&amp;9Page &amp;P of 13
</oddFooter>
  </headerFooter>
  <rowBreaks count="1" manualBreakCount="1">
    <brk id="5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view="pageBreakPreview" zoomScale="80" zoomScaleNormal="60" zoomScaleSheetLayoutView="80" zoomScalePageLayoutView="0" workbookViewId="0" topLeftCell="A22">
      <selection activeCell="F37" sqref="F37"/>
    </sheetView>
  </sheetViews>
  <sheetFormatPr defaultColWidth="8.88671875" defaultRowHeight="18.75"/>
  <cols>
    <col min="1" max="1" width="1.1171875" style="2" customWidth="1"/>
    <col min="2" max="2" width="2.4453125" style="6" customWidth="1"/>
    <col min="3" max="3" width="31.5546875" style="6" customWidth="1"/>
    <col min="4" max="4" width="1.2265625" style="20" customWidth="1"/>
    <col min="5" max="5" width="9.77734375" style="12" customWidth="1"/>
    <col min="6" max="6" width="10.3359375" style="12" customWidth="1"/>
    <col min="7" max="7" width="10.88671875" style="8" customWidth="1"/>
    <col min="8" max="8" width="11.10546875" style="8" customWidth="1"/>
    <col min="9" max="9" width="10.5546875" style="21" customWidth="1"/>
    <col min="10" max="10" width="10.99609375" style="21" customWidth="1"/>
    <col min="11" max="11" width="0.10546875" style="21" customWidth="1"/>
    <col min="12" max="12" width="0.88671875" style="8" customWidth="1"/>
    <col min="13" max="13" width="11.5546875" style="6" customWidth="1"/>
    <col min="14" max="14" width="7.10546875" style="0" bestFit="1" customWidth="1"/>
    <col min="15" max="15" width="2.77734375" style="33" customWidth="1"/>
    <col min="18" max="18" width="10.88671875" style="0" bestFit="1" customWidth="1"/>
    <col min="19" max="19" width="12.99609375" style="0" customWidth="1"/>
    <col min="22" max="22" width="10.10546875" style="0" customWidth="1"/>
  </cols>
  <sheetData>
    <row r="1" spans="2:3" ht="22.5">
      <c r="B1" s="106" t="s">
        <v>34</v>
      </c>
      <c r="C1" s="106"/>
    </row>
    <row r="2" spans="2:3" ht="18.75">
      <c r="B2" s="107" t="s">
        <v>35</v>
      </c>
      <c r="C2" s="107"/>
    </row>
    <row r="3" spans="2:3" ht="18.75">
      <c r="B3" s="107"/>
      <c r="C3" s="107"/>
    </row>
    <row r="4" spans="2:3" ht="18.75">
      <c r="B4" s="47" t="s">
        <v>144</v>
      </c>
      <c r="C4" s="107"/>
    </row>
    <row r="5" spans="2:3" ht="18.75">
      <c r="B5" s="47"/>
      <c r="C5" s="107"/>
    </row>
    <row r="6" spans="1:15" s="54" customFormat="1" ht="18.75">
      <c r="A6" s="52"/>
      <c r="B6" s="47" t="s">
        <v>36</v>
      </c>
      <c r="C6" s="47"/>
      <c r="D6" s="27"/>
      <c r="E6" s="27"/>
      <c r="F6" s="27"/>
      <c r="G6" s="27"/>
      <c r="H6" s="27"/>
      <c r="I6" s="28"/>
      <c r="J6" s="28"/>
      <c r="K6" s="28"/>
      <c r="L6" s="27"/>
      <c r="M6" s="25"/>
      <c r="O6" s="55"/>
    </row>
    <row r="7" spans="1:16" s="25" customFormat="1" ht="18.75">
      <c r="A7" s="63"/>
      <c r="B7" s="47" t="s">
        <v>141</v>
      </c>
      <c r="C7" s="63"/>
      <c r="D7" s="14"/>
      <c r="E7" s="14"/>
      <c r="F7" s="14"/>
      <c r="G7" s="14"/>
      <c r="H7" s="14"/>
      <c r="I7" s="21"/>
      <c r="J7" s="21"/>
      <c r="K7" s="21"/>
      <c r="L7" s="14"/>
      <c r="M7" s="44"/>
      <c r="N7" s="44"/>
      <c r="O7" s="44"/>
      <c r="P7" s="44"/>
    </row>
    <row r="8" spans="1:16" s="25" customFormat="1" ht="18.75">
      <c r="A8" s="63"/>
      <c r="B8" s="47"/>
      <c r="C8" s="63"/>
      <c r="D8" s="14"/>
      <c r="E8" s="14"/>
      <c r="F8" s="14"/>
      <c r="G8" s="14"/>
      <c r="H8" s="14"/>
      <c r="I8" s="21"/>
      <c r="J8" s="21"/>
      <c r="K8" s="21"/>
      <c r="L8" s="14"/>
      <c r="M8" s="44"/>
      <c r="N8" s="44"/>
      <c r="O8" s="44"/>
      <c r="P8" s="44"/>
    </row>
    <row r="9" spans="1:16" s="25" customFormat="1" ht="18.75">
      <c r="A9" s="63"/>
      <c r="B9" s="44"/>
      <c r="C9" s="44"/>
      <c r="D9" s="14"/>
      <c r="E9" s="260" t="s">
        <v>82</v>
      </c>
      <c r="F9" s="260"/>
      <c r="G9" s="260"/>
      <c r="H9" s="260"/>
      <c r="I9" s="260"/>
      <c r="J9" s="260"/>
      <c r="K9" s="68"/>
      <c r="L9" s="69"/>
      <c r="M9" s="44"/>
      <c r="N9" s="44"/>
      <c r="O9" s="44"/>
      <c r="P9" s="44"/>
    </row>
    <row r="10" spans="1:16" s="25" customFormat="1" ht="18.75">
      <c r="A10" s="63"/>
      <c r="B10" s="44"/>
      <c r="C10" s="44"/>
      <c r="D10" s="14"/>
      <c r="E10" s="14"/>
      <c r="F10" s="14"/>
      <c r="G10" s="69"/>
      <c r="H10" s="69"/>
      <c r="I10" s="60" t="s">
        <v>18</v>
      </c>
      <c r="J10" s="72" t="s">
        <v>19</v>
      </c>
      <c r="K10" s="68"/>
      <c r="L10" s="69"/>
      <c r="M10" s="44"/>
      <c r="N10" s="44"/>
      <c r="O10" s="44"/>
      <c r="P10" s="44"/>
    </row>
    <row r="11" spans="1:16" s="6" customFormat="1" ht="18.75">
      <c r="A11" s="2"/>
      <c r="B11" s="61"/>
      <c r="C11" s="61"/>
      <c r="D11" s="61"/>
      <c r="E11" s="70" t="s">
        <v>11</v>
      </c>
      <c r="F11" s="70" t="s">
        <v>11</v>
      </c>
      <c r="G11" s="70" t="s">
        <v>17</v>
      </c>
      <c r="H11" s="70" t="s">
        <v>94</v>
      </c>
      <c r="I11" s="71" t="s">
        <v>12</v>
      </c>
      <c r="J11" s="71" t="s">
        <v>20</v>
      </c>
      <c r="K11" s="71"/>
      <c r="L11" s="70"/>
      <c r="M11" s="71"/>
      <c r="N11" s="65"/>
      <c r="O11" s="1"/>
      <c r="P11" s="44"/>
    </row>
    <row r="12" spans="1:16" s="6" customFormat="1" ht="18.75">
      <c r="A12" s="2"/>
      <c r="B12" s="61"/>
      <c r="C12" s="61"/>
      <c r="D12" s="61"/>
      <c r="E12" s="70" t="s">
        <v>13</v>
      </c>
      <c r="F12" s="70" t="s">
        <v>16</v>
      </c>
      <c r="G12" s="70" t="s">
        <v>21</v>
      </c>
      <c r="H12" s="70" t="s">
        <v>95</v>
      </c>
      <c r="I12" s="71" t="s">
        <v>14</v>
      </c>
      <c r="J12" s="71" t="s">
        <v>14</v>
      </c>
      <c r="K12" s="71"/>
      <c r="L12" s="70"/>
      <c r="M12" s="70" t="s">
        <v>15</v>
      </c>
      <c r="N12" s="65"/>
      <c r="O12" s="1"/>
      <c r="P12" s="44"/>
    </row>
    <row r="13" spans="1:16" s="6" customFormat="1" ht="18.75">
      <c r="A13" s="2"/>
      <c r="B13" s="61"/>
      <c r="C13" s="61"/>
      <c r="D13" s="61"/>
      <c r="E13" s="70" t="s">
        <v>2</v>
      </c>
      <c r="F13" s="70" t="s">
        <v>2</v>
      </c>
      <c r="G13" s="70" t="s">
        <v>2</v>
      </c>
      <c r="H13" s="70" t="s">
        <v>2</v>
      </c>
      <c r="I13" s="70" t="s">
        <v>2</v>
      </c>
      <c r="J13" s="70" t="s">
        <v>2</v>
      </c>
      <c r="K13" s="71"/>
      <c r="L13" s="70"/>
      <c r="M13" s="70" t="s">
        <v>2</v>
      </c>
      <c r="N13" s="65"/>
      <c r="O13" s="1"/>
      <c r="P13" s="44"/>
    </row>
    <row r="14" spans="1:16" s="6" customFormat="1" ht="18.75">
      <c r="A14" s="2"/>
      <c r="B14" s="61"/>
      <c r="C14" s="61"/>
      <c r="D14" s="61"/>
      <c r="E14" s="65"/>
      <c r="F14" s="65"/>
      <c r="G14" s="64"/>
      <c r="H14" s="64"/>
      <c r="I14" s="66"/>
      <c r="J14" s="66"/>
      <c r="K14" s="66"/>
      <c r="L14" s="64"/>
      <c r="M14" s="131"/>
      <c r="N14" s="65"/>
      <c r="O14" s="1"/>
      <c r="P14" s="44"/>
    </row>
    <row r="15" spans="1:16" s="229" customFormat="1" ht="21.75" customHeight="1">
      <c r="A15" s="225"/>
      <c r="B15" s="61" t="s">
        <v>126</v>
      </c>
      <c r="C15" s="61"/>
      <c r="D15" s="61"/>
      <c r="E15" s="226">
        <v>95860</v>
      </c>
      <c r="F15" s="226">
        <v>0</v>
      </c>
      <c r="G15" s="226">
        <v>39273</v>
      </c>
      <c r="H15" s="226">
        <v>-3478</v>
      </c>
      <c r="I15" s="226">
        <v>5565</v>
      </c>
      <c r="J15" s="226">
        <v>-743</v>
      </c>
      <c r="K15" s="226"/>
      <c r="L15" s="226"/>
      <c r="M15" s="226">
        <f>SUM(E15:K15)</f>
        <v>136477</v>
      </c>
      <c r="N15" s="227"/>
      <c r="O15" s="228"/>
      <c r="P15" s="228"/>
    </row>
    <row r="16" spans="1:16" s="229" customFormat="1" ht="9" customHeight="1">
      <c r="A16" s="225"/>
      <c r="B16" s="61"/>
      <c r="C16" s="61"/>
      <c r="D16" s="61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228"/>
      <c r="P16" s="228"/>
    </row>
    <row r="17" spans="1:16" s="229" customFormat="1" ht="21.75" customHeight="1">
      <c r="A17" s="225"/>
      <c r="B17" s="61" t="s">
        <v>106</v>
      </c>
      <c r="C17" s="61"/>
      <c r="D17" s="61"/>
      <c r="E17" s="226">
        <v>0</v>
      </c>
      <c r="F17" s="226">
        <v>0</v>
      </c>
      <c r="G17" s="226">
        <v>5075</v>
      </c>
      <c r="H17" s="226">
        <v>0</v>
      </c>
      <c r="I17" s="226">
        <v>0</v>
      </c>
      <c r="J17" s="226">
        <v>0</v>
      </c>
      <c r="K17" s="226"/>
      <c r="L17" s="226"/>
      <c r="M17" s="226">
        <f>SUM(E17:K17)</f>
        <v>5075</v>
      </c>
      <c r="N17" s="227"/>
      <c r="O17" s="228"/>
      <c r="P17" s="228"/>
    </row>
    <row r="18" spans="1:16" s="229" customFormat="1" ht="21.75" customHeight="1">
      <c r="A18" s="225"/>
      <c r="B18" s="227" t="s">
        <v>112</v>
      </c>
      <c r="C18" s="61"/>
      <c r="D18" s="61"/>
      <c r="E18" s="226">
        <v>0</v>
      </c>
      <c r="F18" s="226">
        <v>0</v>
      </c>
      <c r="G18" s="226">
        <v>597</v>
      </c>
      <c r="H18" s="226">
        <v>0</v>
      </c>
      <c r="I18" s="226">
        <v>-597</v>
      </c>
      <c r="J18" s="226">
        <v>-55</v>
      </c>
      <c r="K18" s="226"/>
      <c r="L18" s="226"/>
      <c r="M18" s="226">
        <f>SUM(E18:K18)</f>
        <v>-55</v>
      </c>
      <c r="N18" s="61"/>
      <c r="O18" s="228"/>
      <c r="P18" s="228"/>
    </row>
    <row r="19" spans="1:16" s="229" customFormat="1" ht="21.75" customHeight="1">
      <c r="A19" s="225"/>
      <c r="B19" s="227" t="s">
        <v>111</v>
      </c>
      <c r="C19" s="61"/>
      <c r="D19" s="61"/>
      <c r="E19" s="247">
        <f aca="true" t="shared" si="0" ref="E19:J19">SUM(E17:E18)</f>
        <v>0</v>
      </c>
      <c r="F19" s="247">
        <f t="shared" si="0"/>
        <v>0</v>
      </c>
      <c r="G19" s="247">
        <f t="shared" si="0"/>
        <v>5672</v>
      </c>
      <c r="H19" s="247">
        <f t="shared" si="0"/>
        <v>0</v>
      </c>
      <c r="I19" s="247">
        <f t="shared" si="0"/>
        <v>-597</v>
      </c>
      <c r="J19" s="247">
        <f t="shared" si="0"/>
        <v>-55</v>
      </c>
      <c r="K19" s="226"/>
      <c r="L19" s="226"/>
      <c r="M19" s="247">
        <f>SUM(M17:M18)</f>
        <v>5020</v>
      </c>
      <c r="N19" s="61"/>
      <c r="O19" s="228"/>
      <c r="P19" s="228"/>
    </row>
    <row r="20" spans="1:16" s="229" customFormat="1" ht="18" customHeight="1">
      <c r="A20" s="225"/>
      <c r="B20" s="227"/>
      <c r="C20" s="61"/>
      <c r="D20" s="61"/>
      <c r="E20" s="226"/>
      <c r="F20" s="226"/>
      <c r="G20" s="226"/>
      <c r="H20" s="226"/>
      <c r="I20" s="226"/>
      <c r="J20" s="226"/>
      <c r="K20" s="226"/>
      <c r="L20" s="226"/>
      <c r="M20" s="226"/>
      <c r="N20" s="61"/>
      <c r="O20" s="228"/>
      <c r="P20" s="228"/>
    </row>
    <row r="21" spans="1:16" s="229" customFormat="1" ht="18" customHeight="1">
      <c r="A21" s="225"/>
      <c r="B21" s="61" t="s">
        <v>127</v>
      </c>
      <c r="C21" s="61"/>
      <c r="D21" s="61"/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26"/>
      <c r="L21" s="226"/>
      <c r="M21" s="226">
        <f>SUM(E21:K21)</f>
        <v>0</v>
      </c>
      <c r="N21" s="61"/>
      <c r="O21" s="228"/>
      <c r="P21" s="228"/>
    </row>
    <row r="22" spans="1:16" s="229" customFormat="1" ht="21.75" customHeight="1">
      <c r="A22" s="225"/>
      <c r="B22" s="61" t="s">
        <v>96</v>
      </c>
      <c r="C22" s="61"/>
      <c r="D22" s="61"/>
      <c r="E22" s="226">
        <v>0</v>
      </c>
      <c r="F22" s="226">
        <v>0</v>
      </c>
      <c r="G22" s="226">
        <v>0</v>
      </c>
      <c r="H22" s="226">
        <v>-4</v>
      </c>
      <c r="I22" s="226">
        <v>0</v>
      </c>
      <c r="J22" s="226">
        <v>0</v>
      </c>
      <c r="K22" s="226"/>
      <c r="L22" s="226"/>
      <c r="M22" s="226">
        <f>SUM(E22:K22)</f>
        <v>-4</v>
      </c>
      <c r="N22" s="61"/>
      <c r="O22" s="228"/>
      <c r="P22" s="228"/>
    </row>
    <row r="23" spans="1:16" s="229" customFormat="1" ht="21.75" customHeight="1" thickBot="1">
      <c r="A23" s="225"/>
      <c r="B23" s="61" t="s">
        <v>145</v>
      </c>
      <c r="C23" s="61"/>
      <c r="D23" s="61"/>
      <c r="E23" s="230">
        <f aca="true" t="shared" si="1" ref="E23:J23">SUM(E19:E22)+E15</f>
        <v>95860</v>
      </c>
      <c r="F23" s="230">
        <f t="shared" si="1"/>
        <v>0</v>
      </c>
      <c r="G23" s="230">
        <f t="shared" si="1"/>
        <v>44945</v>
      </c>
      <c r="H23" s="230">
        <f t="shared" si="1"/>
        <v>-3482</v>
      </c>
      <c r="I23" s="230">
        <f t="shared" si="1"/>
        <v>4968</v>
      </c>
      <c r="J23" s="230">
        <f t="shared" si="1"/>
        <v>-798</v>
      </c>
      <c r="K23" s="226"/>
      <c r="L23" s="226"/>
      <c r="M23" s="230">
        <f>SUM(M19:M22)+M15</f>
        <v>141493</v>
      </c>
      <c r="N23" s="61"/>
      <c r="O23" s="228"/>
      <c r="P23" s="228"/>
    </row>
    <row r="24" spans="1:16" s="229" customFormat="1" ht="21.75" customHeight="1" thickTop="1">
      <c r="A24" s="225"/>
      <c r="B24" s="61"/>
      <c r="C24" s="61"/>
      <c r="D24" s="61"/>
      <c r="E24" s="74"/>
      <c r="F24" s="74"/>
      <c r="G24" s="74"/>
      <c r="H24" s="74"/>
      <c r="I24" s="231"/>
      <c r="J24" s="231"/>
      <c r="K24" s="231"/>
      <c r="L24" s="74"/>
      <c r="M24" s="74"/>
      <c r="N24" s="61"/>
      <c r="O24" s="228"/>
      <c r="P24" s="228"/>
    </row>
    <row r="25" spans="1:16" s="229" customFormat="1" ht="21.75" customHeight="1">
      <c r="A25" s="225"/>
      <c r="B25" s="61" t="s">
        <v>146</v>
      </c>
      <c r="C25" s="61"/>
      <c r="D25" s="61"/>
      <c r="E25" s="226">
        <f>+'1ST QTR 2012-PL-BS'!G85</f>
        <v>95860</v>
      </c>
      <c r="F25" s="226">
        <v>0</v>
      </c>
      <c r="G25" s="226">
        <v>58272</v>
      </c>
      <c r="H25" s="226">
        <v>-5157</v>
      </c>
      <c r="I25" s="226">
        <v>6212</v>
      </c>
      <c r="J25" s="226">
        <v>-664</v>
      </c>
      <c r="K25" s="226"/>
      <c r="L25" s="226"/>
      <c r="M25" s="226">
        <f>SUM(E25:K25)</f>
        <v>154523</v>
      </c>
      <c r="N25" s="227"/>
      <c r="O25" s="228"/>
      <c r="P25" s="228"/>
    </row>
    <row r="26" spans="1:16" s="229" customFormat="1" ht="10.5" customHeight="1">
      <c r="A26" s="225"/>
      <c r="B26" s="61"/>
      <c r="C26" s="61"/>
      <c r="D26" s="61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228"/>
      <c r="P26" s="228"/>
    </row>
    <row r="27" spans="1:16" s="229" customFormat="1" ht="21.75" customHeight="1">
      <c r="A27" s="225"/>
      <c r="B27" s="61" t="s">
        <v>106</v>
      </c>
      <c r="C27" s="61"/>
      <c r="D27" s="61"/>
      <c r="E27" s="226">
        <v>0</v>
      </c>
      <c r="F27" s="226">
        <v>0</v>
      </c>
      <c r="G27" s="226">
        <f>'1ST QTR 2012-PL-BS'!K24</f>
        <v>3108.9485211551837</v>
      </c>
      <c r="H27" s="226"/>
      <c r="I27" s="226">
        <v>0</v>
      </c>
      <c r="J27" s="226">
        <v>0</v>
      </c>
      <c r="K27" s="226"/>
      <c r="L27" s="226"/>
      <c r="M27" s="226">
        <f>SUM(E27:J27)</f>
        <v>3108.9485211551837</v>
      </c>
      <c r="N27" s="61"/>
      <c r="O27" s="228"/>
      <c r="P27" s="228"/>
    </row>
    <row r="28" spans="1:16" s="229" customFormat="1" ht="21.75" customHeight="1">
      <c r="A28" s="225"/>
      <c r="B28" s="227" t="s">
        <v>112</v>
      </c>
      <c r="C28" s="61"/>
      <c r="D28" s="61"/>
      <c r="E28" s="226">
        <v>0</v>
      </c>
      <c r="F28" s="226">
        <v>0</v>
      </c>
      <c r="G28" s="226">
        <f>-I28</f>
        <v>0</v>
      </c>
      <c r="H28" s="226">
        <v>0</v>
      </c>
      <c r="I28" s="226">
        <f>'[2]Profit &amp; Loss &amp; Balance Sheet'!$X$137/1000*0-I25*0</f>
        <v>0</v>
      </c>
      <c r="J28" s="226">
        <f>'[2]Profit &amp; Loss &amp; Balance Sheet'!$X$138/1000-J25</f>
        <v>-76.78826100340859</v>
      </c>
      <c r="K28" s="226"/>
      <c r="L28" s="226"/>
      <c r="M28" s="226">
        <f>SUM(E28:J28)</f>
        <v>-76.78826100340859</v>
      </c>
      <c r="N28" s="61"/>
      <c r="O28" s="228"/>
      <c r="P28" s="228"/>
    </row>
    <row r="29" spans="1:16" s="229" customFormat="1" ht="21.75" customHeight="1">
      <c r="A29" s="225"/>
      <c r="B29" s="227" t="s">
        <v>111</v>
      </c>
      <c r="C29" s="61"/>
      <c r="D29" s="61"/>
      <c r="E29" s="247">
        <f aca="true" t="shared" si="2" ref="E29:J29">SUM(E27:E28)</f>
        <v>0</v>
      </c>
      <c r="F29" s="247">
        <f t="shared" si="2"/>
        <v>0</v>
      </c>
      <c r="G29" s="247">
        <f>SUM(G27:G28)</f>
        <v>3108.9485211551837</v>
      </c>
      <c r="H29" s="247">
        <f t="shared" si="2"/>
        <v>0</v>
      </c>
      <c r="I29" s="247">
        <f t="shared" si="2"/>
        <v>0</v>
      </c>
      <c r="J29" s="247">
        <f t="shared" si="2"/>
        <v>-76.78826100340859</v>
      </c>
      <c r="K29" s="226"/>
      <c r="L29" s="226"/>
      <c r="M29" s="247">
        <f>SUM(M27:M28)</f>
        <v>3032.160260151775</v>
      </c>
      <c r="N29" s="61"/>
      <c r="O29" s="228"/>
      <c r="P29" s="228"/>
    </row>
    <row r="30" spans="1:16" s="229" customFormat="1" ht="20.25" customHeight="1">
      <c r="A30" s="225"/>
      <c r="B30" s="61"/>
      <c r="C30" s="61"/>
      <c r="D30" s="61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8"/>
      <c r="P30" s="228"/>
    </row>
    <row r="31" spans="1:16" s="229" customFormat="1" ht="21.75" customHeight="1">
      <c r="A31" s="225"/>
      <c r="B31" s="61" t="s">
        <v>147</v>
      </c>
      <c r="C31" s="61"/>
      <c r="D31" s="61"/>
      <c r="E31" s="226">
        <v>0</v>
      </c>
      <c r="F31" s="226">
        <v>0</v>
      </c>
      <c r="G31" s="226">
        <f>'[2]Profit &amp; Loss &amp; Balance Sheet'!$X$72/1000</f>
        <v>0</v>
      </c>
      <c r="H31" s="226">
        <v>0</v>
      </c>
      <c r="I31" s="226">
        <v>0</v>
      </c>
      <c r="J31" s="226">
        <v>0</v>
      </c>
      <c r="K31" s="226"/>
      <c r="L31" s="226"/>
      <c r="M31" s="226">
        <f>SUM(E31:J31)</f>
        <v>0</v>
      </c>
      <c r="N31" s="61"/>
      <c r="O31" s="228"/>
      <c r="P31" s="228"/>
    </row>
    <row r="32" spans="1:16" s="229" customFormat="1" ht="21.75" customHeight="1">
      <c r="A32" s="225"/>
      <c r="B32" s="61" t="s">
        <v>96</v>
      </c>
      <c r="C32" s="61"/>
      <c r="D32" s="61"/>
      <c r="E32" s="226">
        <v>0</v>
      </c>
      <c r="F32" s="226">
        <v>0</v>
      </c>
      <c r="G32" s="226">
        <v>0</v>
      </c>
      <c r="H32" s="226">
        <f>'1ST QTR 2012-PL-BS'!G86-'1ST QTR 2012-CE'!H25</f>
        <v>-40.710869999999886</v>
      </c>
      <c r="I32" s="226">
        <v>0</v>
      </c>
      <c r="J32" s="226"/>
      <c r="K32" s="226"/>
      <c r="L32" s="226"/>
      <c r="M32" s="226">
        <f>SUM(E32:J32)</f>
        <v>-40.710869999999886</v>
      </c>
      <c r="N32" s="61"/>
      <c r="O32" s="228"/>
      <c r="P32" s="228"/>
    </row>
    <row r="33" spans="1:16" s="229" customFormat="1" ht="21.75" customHeight="1" thickBot="1">
      <c r="A33" s="225"/>
      <c r="B33" s="61" t="s">
        <v>148</v>
      </c>
      <c r="C33" s="61"/>
      <c r="D33" s="61"/>
      <c r="E33" s="230">
        <f aca="true" t="shared" si="3" ref="E33:J33">SUM(E29:E32)+E25</f>
        <v>95860</v>
      </c>
      <c r="F33" s="230">
        <f t="shared" si="3"/>
        <v>0</v>
      </c>
      <c r="G33" s="230">
        <f>SUM(G29:G32)+G25</f>
        <v>61380.94852115518</v>
      </c>
      <c r="H33" s="230">
        <f t="shared" si="3"/>
        <v>-5197.71087</v>
      </c>
      <c r="I33" s="230">
        <f t="shared" si="3"/>
        <v>6212</v>
      </c>
      <c r="J33" s="230">
        <f t="shared" si="3"/>
        <v>-740.7882610034086</v>
      </c>
      <c r="K33" s="226"/>
      <c r="L33" s="226"/>
      <c r="M33" s="230">
        <f>SUM(M29:M32)+M25</f>
        <v>157514.44939015177</v>
      </c>
      <c r="N33" s="61"/>
      <c r="O33" s="228"/>
      <c r="P33" s="228"/>
    </row>
    <row r="34" spans="1:16" s="6" customFormat="1" ht="19.5" thickTop="1">
      <c r="A34" s="2"/>
      <c r="B34" s="61"/>
      <c r="C34" s="61"/>
      <c r="D34" s="61"/>
      <c r="E34" s="73"/>
      <c r="F34" s="73"/>
      <c r="G34" s="73"/>
      <c r="H34" s="73"/>
      <c r="I34" s="73"/>
      <c r="J34" s="73"/>
      <c r="K34" s="73"/>
      <c r="L34" s="73"/>
      <c r="M34" s="73"/>
      <c r="N34" s="67"/>
      <c r="O34" s="1"/>
      <c r="P34" s="1"/>
    </row>
    <row r="35" spans="1:16" s="6" customFormat="1" ht="18.75">
      <c r="A35" s="2"/>
      <c r="B35" s="61"/>
      <c r="C35" s="61"/>
      <c r="D35" s="61"/>
      <c r="E35" s="73"/>
      <c r="F35" s="73"/>
      <c r="G35" s="73"/>
      <c r="H35" s="73"/>
      <c r="I35" s="73"/>
      <c r="J35" s="73"/>
      <c r="K35" s="73"/>
      <c r="L35" s="73"/>
      <c r="M35" s="73"/>
      <c r="N35" s="67"/>
      <c r="O35" s="1"/>
      <c r="P35" s="1"/>
    </row>
    <row r="36" spans="1:16" s="6" customFormat="1" ht="18.75">
      <c r="A36" s="2"/>
      <c r="B36" s="61"/>
      <c r="C36" s="61"/>
      <c r="D36" s="61"/>
      <c r="E36" s="73"/>
      <c r="F36" s="73"/>
      <c r="G36" s="73"/>
      <c r="H36" s="73"/>
      <c r="I36" s="73"/>
      <c r="J36" s="73"/>
      <c r="K36" s="73"/>
      <c r="L36" s="73"/>
      <c r="M36" s="73"/>
      <c r="N36" s="67"/>
      <c r="O36" s="1"/>
      <c r="P36" s="1"/>
    </row>
    <row r="37" spans="1:16" s="6" customFormat="1" ht="18.75">
      <c r="A37" s="2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1"/>
      <c r="P37" s="1"/>
    </row>
    <row r="38" spans="1:16" s="6" customFormat="1" ht="18.75">
      <c r="A38" s="2"/>
      <c r="B38" s="42" t="s">
        <v>68</v>
      </c>
      <c r="C38" s="1"/>
      <c r="D38" s="1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6" customFormat="1" ht="18.75">
      <c r="A39" s="2"/>
      <c r="B39" s="42" t="s">
        <v>139</v>
      </c>
      <c r="C39" s="1"/>
      <c r="D39" s="14"/>
      <c r="E39" s="7"/>
      <c r="F39" s="7"/>
      <c r="G39" s="8"/>
      <c r="H39" s="8"/>
      <c r="I39" s="21"/>
      <c r="J39" s="21"/>
      <c r="K39" s="21"/>
      <c r="L39" s="8"/>
      <c r="M39" s="1"/>
      <c r="N39" s="1"/>
      <c r="O39" s="1"/>
      <c r="P39" s="1"/>
    </row>
    <row r="40" spans="2:16" ht="18.75">
      <c r="B40" s="1"/>
      <c r="C40" s="1"/>
      <c r="D40" s="14"/>
      <c r="E40" s="7"/>
      <c r="F40" s="7"/>
      <c r="M40" s="1"/>
      <c r="N40" s="1"/>
      <c r="O40" s="1"/>
      <c r="P40" s="1"/>
    </row>
    <row r="41" spans="2:16" ht="18.75">
      <c r="B41" s="1"/>
      <c r="C41" s="1"/>
      <c r="D41" s="14"/>
      <c r="E41" s="7"/>
      <c r="F41" s="7"/>
      <c r="M41" s="1"/>
      <c r="N41" s="1"/>
      <c r="O41" s="1"/>
      <c r="P41" s="1"/>
    </row>
    <row r="42" spans="2:16" ht="18.75">
      <c r="B42" s="1"/>
      <c r="C42" s="1"/>
      <c r="D42" s="14"/>
      <c r="E42" s="7"/>
      <c r="F42" s="7"/>
      <c r="M42" s="1"/>
      <c r="N42" s="1"/>
      <c r="O42" s="1"/>
      <c r="P42" s="1"/>
    </row>
    <row r="43" spans="2:16" ht="18.75">
      <c r="B43" s="1"/>
      <c r="C43" s="1"/>
      <c r="D43" s="14"/>
      <c r="E43" s="7"/>
      <c r="F43" s="7"/>
      <c r="M43" s="1"/>
      <c r="N43" s="1"/>
      <c r="O43" s="1"/>
      <c r="P43" s="1"/>
    </row>
    <row r="44" spans="2:16" ht="18.75">
      <c r="B44" s="1"/>
      <c r="C44" s="1"/>
      <c r="D44" s="14"/>
      <c r="E44" s="7"/>
      <c r="F44" s="7"/>
      <c r="M44" s="1"/>
      <c r="N44" s="1"/>
      <c r="O44" s="1"/>
      <c r="P44" s="1"/>
    </row>
    <row r="45" spans="2:16" ht="18.75">
      <c r="B45" s="1"/>
      <c r="C45" s="1"/>
      <c r="D45" s="14"/>
      <c r="E45" s="7"/>
      <c r="F45" s="7"/>
      <c r="M45" s="1"/>
      <c r="N45" s="1"/>
      <c r="O45" s="1"/>
      <c r="P45" s="1"/>
    </row>
    <row r="46" spans="2:16" ht="18.75">
      <c r="B46" s="1"/>
      <c r="C46" s="1"/>
      <c r="D46" s="14"/>
      <c r="E46" s="7"/>
      <c r="F46" s="7"/>
      <c r="M46" s="1"/>
      <c r="N46" s="1"/>
      <c r="O46" s="1"/>
      <c r="P46" s="1"/>
    </row>
    <row r="47" spans="2:16" ht="18.75">
      <c r="B47" s="1"/>
      <c r="C47" s="1"/>
      <c r="D47" s="14"/>
      <c r="E47" s="7"/>
      <c r="F47" s="7"/>
      <c r="M47" s="1"/>
      <c r="N47" s="1"/>
      <c r="O47" s="1"/>
      <c r="P47" s="1"/>
    </row>
    <row r="48" spans="2:16" ht="18.75">
      <c r="B48" s="1"/>
      <c r="C48" s="1"/>
      <c r="D48" s="14"/>
      <c r="E48" s="7"/>
      <c r="F48" s="7"/>
      <c r="M48" s="1"/>
      <c r="N48" s="1"/>
      <c r="O48" s="1"/>
      <c r="P48" s="1"/>
    </row>
    <row r="49" spans="2:16" ht="18.75">
      <c r="B49" s="1"/>
      <c r="C49" s="1"/>
      <c r="D49" s="14"/>
      <c r="E49" s="7"/>
      <c r="F49" s="7"/>
      <c r="M49" s="1"/>
      <c r="N49" s="1"/>
      <c r="O49" s="32"/>
      <c r="P49" s="1"/>
    </row>
    <row r="50" spans="2:16" ht="18.75">
      <c r="B50" s="1"/>
      <c r="C50" s="1"/>
      <c r="D50" s="14"/>
      <c r="E50" s="7"/>
      <c r="F50" s="7"/>
      <c r="M50" s="1"/>
      <c r="N50" s="1"/>
      <c r="O50" s="32"/>
      <c r="P50" s="1"/>
    </row>
    <row r="51" spans="2:16" ht="18.75">
      <c r="B51" s="1"/>
      <c r="C51" s="1"/>
      <c r="D51" s="14"/>
      <c r="E51" s="7"/>
      <c r="F51" s="7"/>
      <c r="M51" s="1"/>
      <c r="N51" s="1"/>
      <c r="O51" s="32"/>
      <c r="P51" s="1"/>
    </row>
    <row r="52" spans="15:16" ht="18.75">
      <c r="O52" s="32"/>
      <c r="P52" s="1"/>
    </row>
    <row r="53" spans="15:16" ht="18.75">
      <c r="O53" s="32"/>
      <c r="P53" s="1"/>
    </row>
    <row r="54" spans="15:16" ht="18.75">
      <c r="O54" s="32"/>
      <c r="P54" s="1"/>
    </row>
    <row r="55" spans="15:16" ht="18.75">
      <c r="O55" s="32"/>
      <c r="P55" s="1"/>
    </row>
    <row r="56" spans="15:16" ht="18.75">
      <c r="O56" s="32"/>
      <c r="P56" s="1"/>
    </row>
    <row r="57" spans="15:16" ht="18.75">
      <c r="O57" s="32"/>
      <c r="P57" s="1"/>
    </row>
    <row r="58" spans="15:16" ht="18.75">
      <c r="O58" s="32"/>
      <c r="P58" s="1"/>
    </row>
    <row r="59" spans="15:16" ht="18.75">
      <c r="O59" s="32"/>
      <c r="P59" s="1"/>
    </row>
    <row r="60" spans="15:16" ht="18.75">
      <c r="O60" s="32"/>
      <c r="P60" s="1"/>
    </row>
    <row r="61" spans="15:16" ht="18.75">
      <c r="O61" s="32"/>
      <c r="P61" s="1"/>
    </row>
  </sheetData>
  <sheetProtection/>
  <mergeCells count="1">
    <mergeCell ref="E9:J9"/>
  </mergeCells>
  <printOptions/>
  <pageMargins left="0.32" right="0.393700787401575" top="0.866141732283465" bottom="0.511811023622047" header="0.196850393700787" footer="0.275590551181102"/>
  <pageSetup fitToHeight="1" fitToWidth="1" horizontalDpi="180" verticalDpi="180" orientation="portrait" paperSize="9" scale="64" r:id="rId1"/>
  <headerFooter alignWithMargins="0">
    <oddHeader>&amp;C&amp;"Times New Roman,Bold"&amp;18KEN HOLDINGS BERHAD&amp;"Times New Roman,Regular"&amp;14
&amp;10(Company No. 106173-M)
</oddHeader>
    <oddFooter>&amp;C&amp;9Page 3 of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84"/>
  <sheetViews>
    <sheetView view="pageBreakPreview" zoomScaleNormal="75" zoomScaleSheetLayoutView="100" zoomScalePageLayoutView="0" workbookViewId="0" topLeftCell="B27">
      <selection activeCell="D41" sqref="D41"/>
    </sheetView>
  </sheetViews>
  <sheetFormatPr defaultColWidth="8.88671875" defaultRowHeight="18.75"/>
  <cols>
    <col min="1" max="1" width="2.88671875" style="2" customWidth="1"/>
    <col min="2" max="2" width="2.4453125" style="6" customWidth="1"/>
    <col min="3" max="3" width="1.77734375" style="6" customWidth="1"/>
    <col min="4" max="4" width="49.77734375" style="20" customWidth="1"/>
    <col min="5" max="5" width="1.2265625" style="12" customWidth="1"/>
    <col min="6" max="6" width="5.6640625" style="12" customWidth="1"/>
    <col min="7" max="7" width="15.21484375" style="14" customWidth="1"/>
    <col min="8" max="8" width="2.77734375" style="20" customWidth="1"/>
    <col min="9" max="9" width="17.3359375" style="12" customWidth="1"/>
    <col min="10" max="10" width="10.77734375" style="85" customWidth="1"/>
    <col min="11" max="11" width="9.88671875" style="21" bestFit="1" customWidth="1"/>
    <col min="12" max="13" width="9.6640625" style="21" bestFit="1" customWidth="1"/>
    <col min="14" max="14" width="3.4453125" style="8" customWidth="1"/>
    <col min="15" max="15" width="8.5546875" style="8" bestFit="1" customWidth="1"/>
    <col min="16" max="16" width="3.88671875" style="6" customWidth="1"/>
    <col min="17" max="17" width="6.77734375" style="0" bestFit="1" customWidth="1"/>
    <col min="18" max="18" width="8.5546875" style="33" bestFit="1" customWidth="1"/>
    <col min="19" max="19" width="4.4453125" style="0" customWidth="1"/>
    <col min="20" max="20" width="9.3359375" style="0" bestFit="1" customWidth="1"/>
    <col min="21" max="21" width="7.88671875" style="0" customWidth="1"/>
    <col min="22" max="22" width="12.99609375" style="0" customWidth="1"/>
    <col min="25" max="25" width="10.10546875" style="0" customWidth="1"/>
  </cols>
  <sheetData>
    <row r="2" spans="2:7" s="142" customFormat="1" ht="14.25">
      <c r="B2" s="98"/>
      <c r="C2" s="98"/>
      <c r="D2" s="47" t="s">
        <v>144</v>
      </c>
      <c r="E2" s="98"/>
      <c r="F2" s="98"/>
      <c r="G2" s="98"/>
    </row>
    <row r="3" spans="1:7" s="142" customFormat="1" ht="14.25">
      <c r="A3" s="141"/>
      <c r="B3" s="98"/>
      <c r="C3" s="98"/>
      <c r="D3" s="47"/>
      <c r="E3" s="98"/>
      <c r="F3" s="98"/>
      <c r="G3" s="98"/>
    </row>
    <row r="4" spans="1:19" s="25" customFormat="1" ht="18.75">
      <c r="A4" s="63"/>
      <c r="B4" s="44"/>
      <c r="C4" s="44"/>
      <c r="D4" s="47" t="s">
        <v>114</v>
      </c>
      <c r="E4" s="14"/>
      <c r="F4" s="14"/>
      <c r="G4" s="14"/>
      <c r="H4" s="14"/>
      <c r="I4" s="14"/>
      <c r="J4" s="85"/>
      <c r="K4" s="21"/>
      <c r="L4" s="21"/>
      <c r="M4" s="21"/>
      <c r="N4" s="14"/>
      <c r="O4" s="14"/>
      <c r="P4" s="44"/>
      <c r="Q4" s="44"/>
      <c r="R4" s="44"/>
      <c r="S4" s="44"/>
    </row>
    <row r="5" spans="1:19" ht="18.75">
      <c r="A5" s="63"/>
      <c r="B5"/>
      <c r="C5" s="1"/>
      <c r="D5" s="47" t="s">
        <v>141</v>
      </c>
      <c r="E5" s="7"/>
      <c r="F5" s="7"/>
      <c r="H5" s="14"/>
      <c r="I5" s="7"/>
      <c r="P5" s="1"/>
      <c r="Q5" s="1"/>
      <c r="R5" s="1"/>
      <c r="S5" s="1"/>
    </row>
    <row r="6" spans="1:19" ht="18.75">
      <c r="A6" s="63"/>
      <c r="B6"/>
      <c r="C6" s="1"/>
      <c r="D6" s="47"/>
      <c r="E6" s="7"/>
      <c r="F6" s="7"/>
      <c r="G6" s="127" t="s">
        <v>58</v>
      </c>
      <c r="H6" s="14"/>
      <c r="I6" s="137" t="s">
        <v>54</v>
      </c>
      <c r="P6" s="1"/>
      <c r="Q6" s="1"/>
      <c r="R6" s="1"/>
      <c r="S6" s="1"/>
    </row>
    <row r="7" spans="1:19" ht="18.75">
      <c r="A7" s="63"/>
      <c r="B7"/>
      <c r="C7" s="1"/>
      <c r="D7" s="47"/>
      <c r="E7" s="7"/>
      <c r="F7" s="7"/>
      <c r="G7" s="127" t="s">
        <v>57</v>
      </c>
      <c r="H7" s="14"/>
      <c r="I7" s="137" t="s">
        <v>59</v>
      </c>
      <c r="P7" s="1"/>
      <c r="Q7" s="1"/>
      <c r="R7" s="1"/>
      <c r="S7" s="1"/>
    </row>
    <row r="8" spans="2:114" ht="18.75">
      <c r="B8" s="76"/>
      <c r="C8" s="76"/>
      <c r="D8" s="76"/>
      <c r="E8" s="76"/>
      <c r="F8" s="76"/>
      <c r="G8" s="194" t="s">
        <v>142</v>
      </c>
      <c r="H8" s="139"/>
      <c r="I8" s="138" t="s">
        <v>143</v>
      </c>
      <c r="J8" s="86"/>
      <c r="K8" s="80"/>
      <c r="L8" s="80"/>
      <c r="M8" s="80"/>
      <c r="N8" s="84"/>
      <c r="O8" s="80"/>
      <c r="P8" s="83"/>
      <c r="Q8" s="81"/>
      <c r="R8" s="80"/>
      <c r="S8" s="83"/>
      <c r="T8" s="80"/>
      <c r="U8" s="80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</row>
    <row r="9" spans="2:114" ht="18.75">
      <c r="B9" s="75"/>
      <c r="C9" s="75"/>
      <c r="D9" s="75"/>
      <c r="E9" s="75"/>
      <c r="F9" s="75"/>
      <c r="G9" s="140" t="s">
        <v>2</v>
      </c>
      <c r="H9" s="140"/>
      <c r="I9" s="140" t="s">
        <v>2</v>
      </c>
      <c r="J9" s="87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</row>
    <row r="10" spans="2:114" ht="18.75">
      <c r="B10" s="75"/>
      <c r="C10" s="75"/>
      <c r="D10" s="91" t="s">
        <v>25</v>
      </c>
      <c r="E10" s="90"/>
      <c r="F10" s="90"/>
      <c r="G10" s="100">
        <f>+'1ST QTR 2012-PL-BS'!K21</f>
        <v>4159.373457872501</v>
      </c>
      <c r="H10" s="100"/>
      <c r="I10" s="100">
        <v>6760</v>
      </c>
      <c r="J10" s="8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</row>
    <row r="11" spans="2:114" ht="18.75">
      <c r="B11" s="75"/>
      <c r="C11" s="75"/>
      <c r="D11" s="91" t="s">
        <v>26</v>
      </c>
      <c r="E11" s="90"/>
      <c r="F11" s="90"/>
      <c r="G11" s="100"/>
      <c r="H11" s="100"/>
      <c r="I11" s="100"/>
      <c r="J11" s="8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</row>
    <row r="12" spans="2:114" ht="18.75">
      <c r="B12" s="75"/>
      <c r="C12" s="75"/>
      <c r="D12" s="90" t="s">
        <v>27</v>
      </c>
      <c r="E12" s="90"/>
      <c r="F12" s="90"/>
      <c r="G12" s="100">
        <f>'[2]CFS-'11'!$D$14/1000+'[2]CFS-'11'!$D$15/1000+'[2]CFS-'11'!$D$23/1000+'[2]CFS-'11'!$D$24/1000</f>
        <v>136.98585</v>
      </c>
      <c r="H12" s="100"/>
      <c r="I12" s="100">
        <v>-177</v>
      </c>
      <c r="J12" s="8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</row>
    <row r="13" spans="2:114" ht="18.75">
      <c r="B13" s="75"/>
      <c r="C13" s="75"/>
      <c r="D13" s="90" t="s">
        <v>29</v>
      </c>
      <c r="E13" s="90"/>
      <c r="F13" s="90"/>
      <c r="G13" s="176">
        <f>'[2]CFS-''11'!$D$28/1000</f>
        <v>-389.82750000000004</v>
      </c>
      <c r="H13" s="100"/>
      <c r="I13" s="176">
        <v>56</v>
      </c>
      <c r="J13" s="8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</row>
    <row r="14" spans="2:114" ht="18.75">
      <c r="B14" s="75"/>
      <c r="C14" s="79"/>
      <c r="D14" s="91" t="s">
        <v>124</v>
      </c>
      <c r="E14" s="90"/>
      <c r="F14" s="90"/>
      <c r="G14" s="100">
        <f>SUM(G10:G13)-1</f>
        <v>3905.531807872501</v>
      </c>
      <c r="H14" s="100"/>
      <c r="I14" s="100">
        <f>SUM(I10:I13)</f>
        <v>6639</v>
      </c>
      <c r="J14" s="8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</row>
    <row r="15" spans="2:114" ht="18.75">
      <c r="B15" s="75"/>
      <c r="C15" s="79"/>
      <c r="D15" s="91"/>
      <c r="E15" s="90"/>
      <c r="F15" s="90"/>
      <c r="G15" s="100"/>
      <c r="H15" s="100"/>
      <c r="I15" s="100"/>
      <c r="J15" s="8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</row>
    <row r="16" spans="2:114" ht="18.75">
      <c r="B16" s="75"/>
      <c r="C16" s="79"/>
      <c r="D16" s="91" t="s">
        <v>31</v>
      </c>
      <c r="E16" s="90"/>
      <c r="F16" s="90"/>
      <c r="G16" s="100"/>
      <c r="H16" s="100"/>
      <c r="I16" s="100"/>
      <c r="J16" s="8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</row>
    <row r="17" spans="2:114" ht="18.75">
      <c r="B17" s="75"/>
      <c r="C17" s="79"/>
      <c r="D17" s="97" t="s">
        <v>80</v>
      </c>
      <c r="E17" s="90"/>
      <c r="F17" s="90"/>
      <c r="G17" s="99">
        <f>SUM('[2]CFS-'11'!$D$32:$D$34)/1000+'[2]CFS-'11'!$D$36/1000</f>
        <v>-1709.4479005691453</v>
      </c>
      <c r="H17" s="100"/>
      <c r="I17" s="99">
        <v>6855</v>
      </c>
      <c r="J17" s="8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</row>
    <row r="18" spans="2:114" ht="18.75">
      <c r="B18" s="75"/>
      <c r="C18" s="79"/>
      <c r="D18" s="97" t="s">
        <v>107</v>
      </c>
      <c r="E18" s="90"/>
      <c r="F18" s="90"/>
      <c r="G18" s="177">
        <f>'[2]CFS-''11'!$D$35/1000</f>
        <v>11854.815119999992</v>
      </c>
      <c r="H18" s="100"/>
      <c r="I18" s="177">
        <v>-1422</v>
      </c>
      <c r="J18" s="88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</row>
    <row r="19" spans="2:114" ht="18.75">
      <c r="B19" s="75"/>
      <c r="C19" s="79"/>
      <c r="D19" s="90" t="s">
        <v>119</v>
      </c>
      <c r="E19" s="90"/>
      <c r="F19" s="90"/>
      <c r="G19" s="178">
        <f>SUM(G14:G18)+1</f>
        <v>14051.899027303349</v>
      </c>
      <c r="H19" s="100"/>
      <c r="I19" s="178">
        <f>SUM(I14:I18)</f>
        <v>12072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</row>
    <row r="20" spans="2:114" ht="9.75" customHeight="1">
      <c r="B20" s="75"/>
      <c r="C20" s="79"/>
      <c r="D20" s="91"/>
      <c r="E20" s="90"/>
      <c r="F20" s="90"/>
      <c r="G20" s="178"/>
      <c r="H20" s="100"/>
      <c r="I20" s="178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</row>
    <row r="21" spans="2:114" ht="18.75">
      <c r="B21" s="75"/>
      <c r="C21" s="79"/>
      <c r="D21" s="90" t="s">
        <v>47</v>
      </c>
      <c r="E21" s="90"/>
      <c r="F21" s="90"/>
      <c r="G21" s="178">
        <f>'[2]CFS-''11'!$D$39/1000</f>
        <v>54.54928</v>
      </c>
      <c r="H21" s="100"/>
      <c r="I21" s="178">
        <v>30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</row>
    <row r="22" spans="2:114" ht="18.75" hidden="1">
      <c r="B22" s="75"/>
      <c r="C22" s="79"/>
      <c r="D22" s="90" t="s">
        <v>37</v>
      </c>
      <c r="E22" s="90"/>
      <c r="F22" s="90"/>
      <c r="G22" s="179">
        <v>0</v>
      </c>
      <c r="H22" s="100"/>
      <c r="I22" s="179">
        <v>0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</row>
    <row r="23" spans="2:114" ht="18.75">
      <c r="B23" s="75"/>
      <c r="C23" s="79"/>
      <c r="D23" s="90" t="s">
        <v>102</v>
      </c>
      <c r="E23" s="90"/>
      <c r="F23" s="90"/>
      <c r="G23" s="179">
        <f>'[2]CFS-''11'!$D$41/1000</f>
        <v>0</v>
      </c>
      <c r="H23" s="100"/>
      <c r="I23" s="179">
        <v>0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</row>
    <row r="24" spans="2:114" ht="18.75">
      <c r="B24" s="75"/>
      <c r="C24" s="90"/>
      <c r="D24" s="90" t="s">
        <v>28</v>
      </c>
      <c r="E24" s="90"/>
      <c r="F24" s="90"/>
      <c r="G24" s="177">
        <f>'[2]CFS-''11'!$D$42/1000</f>
        <v>-2918.674</v>
      </c>
      <c r="H24" s="100"/>
      <c r="I24" s="177">
        <v>-1381</v>
      </c>
      <c r="K24" s="82"/>
      <c r="L24" s="82"/>
      <c r="M24" s="82"/>
      <c r="N24" s="75"/>
      <c r="O24" s="82"/>
      <c r="P24" s="75"/>
      <c r="Q24" s="75"/>
      <c r="R24" s="82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</row>
    <row r="25" spans="2:114" ht="18.75">
      <c r="B25" s="75"/>
      <c r="C25" s="90"/>
      <c r="D25" s="91" t="s">
        <v>118</v>
      </c>
      <c r="E25" s="90"/>
      <c r="F25" s="90"/>
      <c r="G25" s="180">
        <f>SUM(G19:G24)</f>
        <v>11187.774307303349</v>
      </c>
      <c r="H25" s="100"/>
      <c r="I25" s="180">
        <f>SUM(I19:I24)</f>
        <v>10721</v>
      </c>
      <c r="J25" s="88"/>
      <c r="K25" s="18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</row>
    <row r="26" spans="2:114" ht="18.75">
      <c r="B26" s="75"/>
      <c r="C26" s="75"/>
      <c r="D26" s="90"/>
      <c r="E26" s="90"/>
      <c r="F26" s="90"/>
      <c r="G26" s="100"/>
      <c r="H26" s="100"/>
      <c r="I26" s="100"/>
      <c r="J26" s="8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</row>
    <row r="27" spans="2:114" ht="18.75">
      <c r="B27" s="75"/>
      <c r="C27" s="77"/>
      <c r="D27" s="91" t="s">
        <v>32</v>
      </c>
      <c r="E27" s="90"/>
      <c r="F27" s="90"/>
      <c r="G27" s="100"/>
      <c r="H27" s="100"/>
      <c r="I27" s="100"/>
      <c r="J27" s="8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</row>
    <row r="28" spans="2:114" ht="18.75" hidden="1">
      <c r="B28" s="75"/>
      <c r="C28" s="75"/>
      <c r="D28" s="90" t="s">
        <v>49</v>
      </c>
      <c r="E28" s="90"/>
      <c r="F28" s="90"/>
      <c r="G28" s="100">
        <v>0</v>
      </c>
      <c r="H28" s="100"/>
      <c r="I28" s="100">
        <v>0</v>
      </c>
      <c r="J28" s="8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</row>
    <row r="29" spans="2:114" ht="18.75" hidden="1">
      <c r="B29" s="75"/>
      <c r="C29" s="75"/>
      <c r="D29" s="90" t="s">
        <v>108</v>
      </c>
      <c r="E29" s="90"/>
      <c r="F29" s="90"/>
      <c r="G29" s="100">
        <v>0</v>
      </c>
      <c r="H29" s="100"/>
      <c r="I29" s="100">
        <v>0</v>
      </c>
      <c r="J29" s="8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</row>
    <row r="30" spans="2:114" ht="18.75" hidden="1">
      <c r="B30" s="75"/>
      <c r="C30" s="75"/>
      <c r="D30" s="90" t="s">
        <v>104</v>
      </c>
      <c r="E30" s="90"/>
      <c r="F30" s="90"/>
      <c r="G30" s="100">
        <v>0</v>
      </c>
      <c r="H30" s="100"/>
      <c r="I30" s="100">
        <v>0</v>
      </c>
      <c r="J30" s="8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</row>
    <row r="31" spans="2:114" ht="18.75">
      <c r="B31" s="75"/>
      <c r="C31" s="75"/>
      <c r="D31" s="90" t="s">
        <v>46</v>
      </c>
      <c r="E31" s="90"/>
      <c r="F31" s="90"/>
      <c r="G31" s="100">
        <f>'[2]CFS-''11'!$D$49/1000</f>
        <v>-59.357</v>
      </c>
      <c r="H31" s="100"/>
      <c r="I31" s="100">
        <v>-20</v>
      </c>
      <c r="J31" s="8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</row>
    <row r="32" spans="2:114" ht="18.75">
      <c r="B32" s="75"/>
      <c r="C32" s="75"/>
      <c r="D32" s="90" t="s">
        <v>128</v>
      </c>
      <c r="E32" s="90"/>
      <c r="F32" s="90"/>
      <c r="G32" s="100">
        <f>'[2]CFS-''11'!$D$52/1000</f>
        <v>-524.8158000000008</v>
      </c>
      <c r="H32" s="100"/>
      <c r="I32" s="100">
        <v>-114</v>
      </c>
      <c r="J32" s="8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</row>
    <row r="33" spans="2:114" ht="18.75">
      <c r="B33" s="75"/>
      <c r="C33" s="75"/>
      <c r="D33" s="90" t="s">
        <v>132</v>
      </c>
      <c r="E33" s="90"/>
      <c r="F33" s="90"/>
      <c r="G33" s="100">
        <f>'[2]CFS-''11'!$D$47/1000</f>
        <v>13</v>
      </c>
      <c r="H33" s="100"/>
      <c r="I33" s="100">
        <v>61</v>
      </c>
      <c r="J33" s="82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</row>
    <row r="34" spans="2:114" ht="18.75" hidden="1">
      <c r="B34" s="75"/>
      <c r="C34" s="75"/>
      <c r="D34" s="90" t="s">
        <v>62</v>
      </c>
      <c r="E34" s="90"/>
      <c r="F34" s="90"/>
      <c r="G34" s="100">
        <f>'[1]CFS-''09'!$D$56/1000</f>
        <v>0</v>
      </c>
      <c r="H34" s="100"/>
      <c r="I34" s="100">
        <v>0</v>
      </c>
      <c r="J34" s="8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</row>
    <row r="35" spans="2:114" ht="18.75">
      <c r="B35" s="75"/>
      <c r="C35" s="75"/>
      <c r="D35" s="90" t="s">
        <v>47</v>
      </c>
      <c r="E35" s="90"/>
      <c r="F35" s="90"/>
      <c r="G35" s="100">
        <f>'[2]CFS-''11'!$D$48/1000</f>
        <v>335.27822000000003</v>
      </c>
      <c r="H35" s="100"/>
      <c r="I35" s="100">
        <v>147</v>
      </c>
      <c r="J35" s="82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</row>
    <row r="36" spans="2:114" ht="18.75">
      <c r="B36" s="75"/>
      <c r="C36" s="75"/>
      <c r="D36" s="91" t="s">
        <v>116</v>
      </c>
      <c r="E36" s="90"/>
      <c r="F36" s="90"/>
      <c r="G36" s="180">
        <f>SUM(G28:G35)</f>
        <v>-235.8945800000007</v>
      </c>
      <c r="H36" s="100"/>
      <c r="I36" s="180">
        <f>SUM(I28:I35)</f>
        <v>74</v>
      </c>
      <c r="J36" s="96"/>
      <c r="K36" s="18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</row>
    <row r="37" spans="2:114" ht="18.75">
      <c r="B37" s="75"/>
      <c r="C37" s="75"/>
      <c r="D37" s="90"/>
      <c r="E37" s="90"/>
      <c r="F37" s="90"/>
      <c r="G37" s="100"/>
      <c r="H37" s="100"/>
      <c r="I37" s="100"/>
      <c r="J37" s="94"/>
      <c r="K37" s="9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</row>
    <row r="38" spans="2:114" ht="18.75">
      <c r="B38" s="75"/>
      <c r="C38" s="77"/>
      <c r="D38" s="91" t="s">
        <v>33</v>
      </c>
      <c r="E38" s="90"/>
      <c r="F38" s="90"/>
      <c r="G38" s="100"/>
      <c r="H38" s="100"/>
      <c r="I38" s="100"/>
      <c r="J38" s="94"/>
      <c r="K38" s="9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</row>
    <row r="39" spans="2:114" ht="18.75" hidden="1">
      <c r="B39" s="75"/>
      <c r="C39" s="77"/>
      <c r="D39" s="90" t="s">
        <v>101</v>
      </c>
      <c r="E39" s="90"/>
      <c r="F39" s="90"/>
      <c r="G39" s="100">
        <v>0</v>
      </c>
      <c r="H39" s="100"/>
      <c r="I39" s="100">
        <v>0</v>
      </c>
      <c r="J39" s="94"/>
      <c r="K39" s="9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</row>
    <row r="40" spans="2:114" ht="18.75" hidden="1">
      <c r="B40" s="75"/>
      <c r="C40" s="75"/>
      <c r="D40" s="90" t="s">
        <v>105</v>
      </c>
      <c r="E40" s="90"/>
      <c r="F40" s="90"/>
      <c r="G40" s="100">
        <v>0</v>
      </c>
      <c r="H40" s="100"/>
      <c r="I40" s="100">
        <v>0</v>
      </c>
      <c r="J40" s="94"/>
      <c r="K40" s="9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</row>
    <row r="41" spans="2:114" ht="18.75">
      <c r="B41" s="75"/>
      <c r="C41" s="75"/>
      <c r="D41" s="90" t="s">
        <v>103</v>
      </c>
      <c r="E41" s="90"/>
      <c r="F41" s="90"/>
      <c r="G41" s="100">
        <f>'[2]CFS-''11'!$D$57/1000</f>
        <v>-40.64470999999996</v>
      </c>
      <c r="H41" s="100"/>
      <c r="I41" s="100">
        <v>-4</v>
      </c>
      <c r="J41" s="94"/>
      <c r="K41" s="9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</row>
    <row r="42" spans="2:114" ht="18.75" hidden="1">
      <c r="B42" s="75"/>
      <c r="C42" s="75"/>
      <c r="D42" s="90" t="s">
        <v>48</v>
      </c>
      <c r="E42" s="90"/>
      <c r="F42" s="90"/>
      <c r="G42" s="100">
        <v>0</v>
      </c>
      <c r="H42" s="100"/>
      <c r="I42" s="100"/>
      <c r="J42" s="94"/>
      <c r="K42" s="9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</row>
    <row r="43" spans="2:114" ht="18.75" hidden="1">
      <c r="B43" s="75"/>
      <c r="C43" s="79"/>
      <c r="D43" s="90" t="s">
        <v>45</v>
      </c>
      <c r="E43" s="90"/>
      <c r="F43" s="90"/>
      <c r="G43" s="100">
        <v>0</v>
      </c>
      <c r="H43" s="100"/>
      <c r="I43" s="100">
        <v>0</v>
      </c>
      <c r="J43" s="94"/>
      <c r="K43" s="9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</row>
    <row r="44" spans="2:114" ht="18.75">
      <c r="B44" s="75"/>
      <c r="C44" s="79"/>
      <c r="D44" s="90" t="s">
        <v>133</v>
      </c>
      <c r="E44" s="90"/>
      <c r="F44" s="90"/>
      <c r="G44" s="100">
        <v>0</v>
      </c>
      <c r="H44" s="100"/>
      <c r="I44" s="100">
        <v>0</v>
      </c>
      <c r="J44" s="94"/>
      <c r="K44" s="9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</row>
    <row r="45" spans="2:114" ht="18.75">
      <c r="B45" s="75"/>
      <c r="C45" s="75"/>
      <c r="D45" s="90" t="s">
        <v>43</v>
      </c>
      <c r="E45" s="90"/>
      <c r="F45" s="90"/>
      <c r="G45" s="100">
        <f>'[2]CFS-''11'!$D$63/1000</f>
        <v>0</v>
      </c>
      <c r="H45" s="100"/>
      <c r="I45" s="100">
        <v>0</v>
      </c>
      <c r="J45" s="96"/>
      <c r="K45" s="9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</row>
    <row r="46" spans="2:114" ht="18.75">
      <c r="B46" s="75"/>
      <c r="C46" s="75"/>
      <c r="D46" s="91" t="s">
        <v>97</v>
      </c>
      <c r="E46" s="90"/>
      <c r="F46" s="90"/>
      <c r="G46" s="180">
        <f>SUM(G40:G45)</f>
        <v>-40.64470999999996</v>
      </c>
      <c r="H46" s="100"/>
      <c r="I46" s="180">
        <f>SUM(I39:I45)</f>
        <v>-4</v>
      </c>
      <c r="J46" s="96"/>
      <c r="K46" s="18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</row>
    <row r="47" spans="2:114" ht="18.75">
      <c r="B47" s="75"/>
      <c r="C47" s="75"/>
      <c r="D47" s="90"/>
      <c r="E47" s="90"/>
      <c r="F47" s="90"/>
      <c r="G47" s="100"/>
      <c r="H47" s="100"/>
      <c r="I47" s="100"/>
      <c r="J47" s="94"/>
      <c r="K47" s="9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</row>
    <row r="48" spans="2:114" ht="18.75">
      <c r="B48" s="75"/>
      <c r="C48" s="75"/>
      <c r="D48" s="91" t="s">
        <v>125</v>
      </c>
      <c r="E48" s="90"/>
      <c r="F48" s="90"/>
      <c r="G48" s="100">
        <f>+G46+G36+G25</f>
        <v>10911.235017303348</v>
      </c>
      <c r="H48" s="100"/>
      <c r="I48" s="100">
        <f>+I46+I36+I25</f>
        <v>10791</v>
      </c>
      <c r="J48" s="94"/>
      <c r="K48" s="9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</row>
    <row r="49" spans="2:114" ht="18.75">
      <c r="B49" s="75"/>
      <c r="C49" s="79"/>
      <c r="D49" s="90" t="s">
        <v>22</v>
      </c>
      <c r="E49" s="90"/>
      <c r="F49" s="90"/>
      <c r="G49" s="100">
        <f>'1ST QTR 2012-PL-BS'!K78</f>
        <v>62148.92671760728</v>
      </c>
      <c r="H49" s="100"/>
      <c r="I49" s="100">
        <v>30847</v>
      </c>
      <c r="J49" s="94"/>
      <c r="K49" s="9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</row>
    <row r="50" spans="2:114" ht="18.75">
      <c r="B50" s="75"/>
      <c r="C50" s="79"/>
      <c r="D50" s="90" t="s">
        <v>40</v>
      </c>
      <c r="E50" s="90"/>
      <c r="F50" s="90"/>
      <c r="G50" s="100">
        <f>'[2]CFS-''11'!$D$76/1000</f>
        <v>-32.867905823239894</v>
      </c>
      <c r="H50" s="100"/>
      <c r="I50" s="181">
        <v>0</v>
      </c>
      <c r="J50" s="94"/>
      <c r="K50" s="9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</row>
    <row r="51" spans="2:114" ht="19.5" thickBot="1">
      <c r="B51" s="75"/>
      <c r="C51" s="75"/>
      <c r="D51" s="91" t="s">
        <v>41</v>
      </c>
      <c r="E51" s="90"/>
      <c r="F51" s="90"/>
      <c r="G51" s="182">
        <f>+G49+G48+G50</f>
        <v>73027.29382908739</v>
      </c>
      <c r="H51" s="100"/>
      <c r="I51" s="182">
        <f>+I49+I48+I50</f>
        <v>41638</v>
      </c>
      <c r="J51" s="94"/>
      <c r="K51" s="9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</row>
    <row r="52" spans="2:114" ht="19.5" thickTop="1">
      <c r="B52" s="75"/>
      <c r="C52" s="75"/>
      <c r="D52" s="90"/>
      <c r="E52" s="90"/>
      <c r="F52" s="90"/>
      <c r="G52" s="195"/>
      <c r="H52" s="100"/>
      <c r="I52" s="181"/>
      <c r="J52" s="94"/>
      <c r="K52" s="9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</row>
    <row r="53" spans="2:114" ht="18.75">
      <c r="B53" s="75"/>
      <c r="C53" s="79"/>
      <c r="D53" s="91"/>
      <c r="E53" s="90"/>
      <c r="F53" s="90"/>
      <c r="G53" s="100"/>
      <c r="H53" s="100"/>
      <c r="I53" s="93"/>
      <c r="J53" s="94"/>
      <c r="K53" s="9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</row>
    <row r="54" spans="2:114" ht="18.75">
      <c r="B54" s="75"/>
      <c r="C54" s="79"/>
      <c r="D54" s="114"/>
      <c r="E54" s="90"/>
      <c r="F54" s="90"/>
      <c r="G54" s="98"/>
      <c r="H54" s="100"/>
      <c r="I54" s="93"/>
      <c r="J54" s="94"/>
      <c r="K54" s="9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</row>
    <row r="55" spans="2:114" ht="18.75">
      <c r="B55" s="75"/>
      <c r="C55" s="75"/>
      <c r="D55" s="114"/>
      <c r="E55" s="90"/>
      <c r="F55" s="90"/>
      <c r="G55" s="98"/>
      <c r="H55" s="100"/>
      <c r="I55" s="78"/>
      <c r="J55" s="82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</row>
    <row r="56" spans="2:114" ht="18.75">
      <c r="B56" s="75"/>
      <c r="C56" s="75"/>
      <c r="D56" s="114"/>
      <c r="E56" s="90"/>
      <c r="F56" s="90"/>
      <c r="G56" s="98"/>
      <c r="H56" s="100"/>
      <c r="I56" s="78"/>
      <c r="J56" s="82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</row>
    <row r="57" spans="2:114" ht="18.75">
      <c r="B57" s="75"/>
      <c r="C57" s="42"/>
      <c r="D57" s="42" t="s">
        <v>135</v>
      </c>
      <c r="E57" s="90"/>
      <c r="F57" s="90"/>
      <c r="G57" s="98"/>
      <c r="H57" s="100"/>
      <c r="I57" s="78"/>
      <c r="J57" s="82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</row>
    <row r="58" spans="2:114" ht="18.75">
      <c r="B58" s="75"/>
      <c r="C58" s="42"/>
      <c r="D58" s="42" t="s">
        <v>139</v>
      </c>
      <c r="E58" s="90"/>
      <c r="F58" s="90"/>
      <c r="G58" s="98"/>
      <c r="H58" s="100"/>
      <c r="I58" s="78"/>
      <c r="J58" s="82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</row>
    <row r="59" spans="4:8" ht="18.75">
      <c r="D59" s="99"/>
      <c r="E59" s="101"/>
      <c r="F59" s="101"/>
      <c r="G59" s="99"/>
      <c r="H59" s="99"/>
    </row>
    <row r="60" spans="4:8" ht="18.75">
      <c r="D60" s="99"/>
      <c r="E60" s="101"/>
      <c r="F60" s="101"/>
      <c r="G60" s="99"/>
      <c r="H60" s="99"/>
    </row>
    <row r="61" spans="4:8" ht="18.75">
      <c r="D61" s="99"/>
      <c r="E61" s="101"/>
      <c r="F61" s="101"/>
      <c r="G61" s="99">
        <f>G51-'1ST QTR 2012-PL-BS'!G78</f>
        <v>-0.000709012892912142</v>
      </c>
      <c r="H61" s="99"/>
    </row>
    <row r="62" spans="4:8" ht="18.75">
      <c r="D62" s="99"/>
      <c r="E62" s="101"/>
      <c r="F62" s="101"/>
      <c r="G62" s="99"/>
      <c r="H62" s="99"/>
    </row>
    <row r="63" spans="4:8" ht="18.75">
      <c r="D63" s="99"/>
      <c r="E63" s="101"/>
      <c r="F63" s="101"/>
      <c r="G63" s="99"/>
      <c r="H63" s="99"/>
    </row>
    <row r="64" spans="4:8" ht="18.75">
      <c r="D64" s="99"/>
      <c r="E64" s="101"/>
      <c r="F64" s="101"/>
      <c r="G64" s="99"/>
      <c r="H64" s="99"/>
    </row>
    <row r="65" spans="4:8" ht="18.75">
      <c r="D65" s="99"/>
      <c r="E65" s="101"/>
      <c r="F65" s="101"/>
      <c r="G65" s="99"/>
      <c r="H65" s="99"/>
    </row>
    <row r="66" spans="4:8" ht="18.75">
      <c r="D66" s="99"/>
      <c r="E66" s="101"/>
      <c r="F66" s="101"/>
      <c r="G66" s="99"/>
      <c r="H66" s="99"/>
    </row>
    <row r="67" spans="4:8" ht="18.75">
      <c r="D67" s="99"/>
      <c r="E67" s="101"/>
      <c r="F67" s="101"/>
      <c r="G67" s="99"/>
      <c r="H67" s="99"/>
    </row>
    <row r="68" spans="4:8" ht="18.75">
      <c r="D68" s="99"/>
      <c r="E68" s="101"/>
      <c r="F68" s="101"/>
      <c r="G68" s="99"/>
      <c r="H68" s="99"/>
    </row>
    <row r="69" spans="4:10" ht="18.75">
      <c r="D69" s="178"/>
      <c r="E69" s="204"/>
      <c r="F69" s="204"/>
      <c r="G69" s="205"/>
      <c r="H69" s="178"/>
      <c r="I69" s="205"/>
      <c r="J69" s="206"/>
    </row>
    <row r="70" spans="4:10" ht="18.75">
      <c r="D70" s="178"/>
      <c r="E70" s="204"/>
      <c r="F70" s="204"/>
      <c r="G70" s="207"/>
      <c r="H70" s="178"/>
      <c r="I70" s="207"/>
      <c r="J70" s="206"/>
    </row>
    <row r="71" spans="4:10" ht="18.75">
      <c r="D71" s="178"/>
      <c r="E71" s="204"/>
      <c r="F71" s="204"/>
      <c r="G71" s="178"/>
      <c r="H71" s="178"/>
      <c r="I71" s="208"/>
      <c r="J71" s="206"/>
    </row>
    <row r="72" spans="4:10" ht="18.75">
      <c r="D72" s="178"/>
      <c r="E72" s="204"/>
      <c r="F72" s="204"/>
      <c r="G72" s="209"/>
      <c r="H72" s="178"/>
      <c r="I72" s="210"/>
      <c r="J72" s="206"/>
    </row>
    <row r="73" spans="4:10" ht="18.75">
      <c r="D73" s="178"/>
      <c r="E73" s="204"/>
      <c r="F73" s="204"/>
      <c r="G73" s="209"/>
      <c r="H73" s="178"/>
      <c r="I73" s="210"/>
      <c r="J73" s="206"/>
    </row>
    <row r="74" spans="4:10" ht="18.75">
      <c r="D74" s="178"/>
      <c r="E74" s="204"/>
      <c r="F74" s="204"/>
      <c r="G74" s="209"/>
      <c r="H74" s="178"/>
      <c r="I74" s="210"/>
      <c r="J74" s="206"/>
    </row>
    <row r="75" spans="4:10" ht="18.75">
      <c r="D75" s="178"/>
      <c r="E75" s="204"/>
      <c r="F75" s="204"/>
      <c r="G75" s="178"/>
      <c r="H75" s="178"/>
      <c r="I75" s="210"/>
      <c r="J75" s="206"/>
    </row>
    <row r="76" spans="4:10" ht="18.75">
      <c r="D76" s="178"/>
      <c r="E76" s="204"/>
      <c r="F76" s="204"/>
      <c r="G76" s="210"/>
      <c r="H76" s="178"/>
      <c r="I76" s="210"/>
      <c r="J76" s="206"/>
    </row>
    <row r="77" spans="4:10" ht="18.75">
      <c r="D77" s="178"/>
      <c r="E77" s="204"/>
      <c r="F77" s="204"/>
      <c r="G77" s="178"/>
      <c r="H77" s="178"/>
      <c r="I77" s="211"/>
      <c r="J77" s="206"/>
    </row>
    <row r="78" spans="4:8" ht="18.75">
      <c r="D78" s="99"/>
      <c r="E78" s="101"/>
      <c r="F78" s="101"/>
      <c r="G78" s="99"/>
      <c r="H78" s="99"/>
    </row>
    <row r="79" spans="4:8" ht="18.75">
      <c r="D79" s="99"/>
      <c r="E79" s="101"/>
      <c r="F79" s="101"/>
      <c r="G79" s="99"/>
      <c r="H79" s="99"/>
    </row>
    <row r="80" spans="4:8" ht="18.75">
      <c r="D80" s="99"/>
      <c r="E80" s="101"/>
      <c r="F80" s="101"/>
      <c r="G80" s="99"/>
      <c r="H80" s="99"/>
    </row>
    <row r="81" spans="4:8" ht="18.75">
      <c r="D81" s="99"/>
      <c r="E81" s="101"/>
      <c r="F81" s="101"/>
      <c r="G81" s="99"/>
      <c r="H81" s="99"/>
    </row>
    <row r="82" spans="4:8" ht="18.75">
      <c r="D82" s="99"/>
      <c r="E82" s="101"/>
      <c r="F82" s="101"/>
      <c r="G82" s="99"/>
      <c r="H82" s="99"/>
    </row>
    <row r="83" spans="4:8" ht="18.75">
      <c r="D83" s="99"/>
      <c r="E83" s="101"/>
      <c r="F83" s="101"/>
      <c r="G83" s="99"/>
      <c r="H83" s="99"/>
    </row>
    <row r="84" spans="4:8" ht="18.75">
      <c r="D84" s="99"/>
      <c r="E84" s="101"/>
      <c r="F84" s="101"/>
      <c r="G84" s="99"/>
      <c r="H84" s="99"/>
    </row>
  </sheetData>
  <sheetProtection/>
  <printOptions/>
  <pageMargins left="0.32" right="0.393700787401575" top="1.08" bottom="0.46" header="0.696850394" footer="0.275590551181102"/>
  <pageSetup fitToHeight="1" fitToWidth="1" horizontalDpi="180" verticalDpi="180" orientation="portrait" paperSize="9" scale="77" r:id="rId1"/>
  <headerFooter alignWithMargins="0">
    <oddHeader>&amp;C&amp;"Times New Roman,Bold"&amp;18KEN HOLDINGS BERHAD&amp;"Times New Roman,Regular"&amp;14
&amp;10(Company No. 106173-M)</oddHeader>
    <oddFooter>&amp;C&amp;9Page 4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holding berhad</dc:creator>
  <cp:keywords/>
  <dc:description/>
  <cp:lastModifiedBy> </cp:lastModifiedBy>
  <cp:lastPrinted>2012-05-02T09:38:50Z</cp:lastPrinted>
  <dcterms:created xsi:type="dcterms:W3CDTF">1998-03-27T14:51:46Z</dcterms:created>
  <dcterms:modified xsi:type="dcterms:W3CDTF">2012-05-02T09:39:16Z</dcterms:modified>
  <cp:category/>
  <cp:version/>
  <cp:contentType/>
  <cp:contentStatus/>
</cp:coreProperties>
</file>